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Libri miei\Libro edifici antisismici\2017, Edifici antisismici, seconda edizione\EdAntis-2017\Capitolo11\Analisi modale - schema base CQC\"/>
    </mc:Choice>
  </mc:AlternateContent>
  <bookViews>
    <workbookView xWindow="120" yWindow="120" windowWidth="19155" windowHeight="8760"/>
  </bookViews>
  <sheets>
    <sheet name="Spiegazioni" sheetId="4" r:id="rId1"/>
    <sheet name="Pilastri" sheetId="1" r:id="rId2"/>
    <sheet name="Pil-nn(20)" sheetId="3" r:id="rId3"/>
    <sheet name="Pil-18" sheetId="5" r:id="rId4"/>
    <sheet name="Pil-27" sheetId="6" r:id="rId5"/>
  </sheets>
  <calcPr calcId="152511"/>
</workbook>
</file>

<file path=xl/calcChain.xml><?xml version="1.0" encoding="utf-8"?>
<calcChain xmlns="http://schemas.openxmlformats.org/spreadsheetml/2006/main">
  <c r="F295" i="3" l="1"/>
  <c r="F246" i="3"/>
  <c r="F197" i="3"/>
  <c r="F148" i="3"/>
  <c r="F99" i="3"/>
  <c r="F50" i="3"/>
  <c r="L64" i="6" l="1"/>
  <c r="K64" i="6" s="1"/>
  <c r="K57" i="6"/>
  <c r="I44" i="6"/>
  <c r="O43" i="6"/>
  <c r="N43" i="6"/>
  <c r="I42" i="6"/>
  <c r="O41" i="6"/>
  <c r="N41" i="6"/>
  <c r="I40" i="6"/>
  <c r="O39" i="6"/>
  <c r="N39" i="6"/>
  <c r="O38" i="6"/>
  <c r="I38" i="6"/>
  <c r="N38" i="6" s="1"/>
  <c r="O37" i="6"/>
  <c r="N37" i="6"/>
  <c r="B37" i="6"/>
  <c r="B39" i="6" s="1"/>
  <c r="B41" i="6" s="1"/>
  <c r="B43" i="6" s="1"/>
  <c r="O36" i="6"/>
  <c r="N36" i="6"/>
  <c r="L36" i="6"/>
  <c r="L38" i="6" s="1"/>
  <c r="L40" i="6" s="1"/>
  <c r="L42" i="6" s="1"/>
  <c r="L44" i="6" s="1"/>
  <c r="I36" i="6"/>
  <c r="O35" i="6"/>
  <c r="N35" i="6"/>
  <c r="O34" i="6"/>
  <c r="N34" i="6"/>
  <c r="O44" i="6" l="1"/>
  <c r="N44" i="6"/>
  <c r="N40" i="6"/>
  <c r="O40" i="6"/>
  <c r="O42" i="6"/>
  <c r="N42" i="6"/>
  <c r="H3" i="6"/>
  <c r="B49" i="6" s="1"/>
  <c r="S2" i="6"/>
  <c r="O2" i="6"/>
  <c r="O1" i="6"/>
  <c r="L64" i="5"/>
  <c r="K64" i="5" s="1"/>
  <c r="K57" i="5"/>
  <c r="I44" i="5"/>
  <c r="N44" i="5" s="1"/>
  <c r="O43" i="5"/>
  <c r="N43" i="5"/>
  <c r="I42" i="5"/>
  <c r="O42" i="5" s="1"/>
  <c r="O41" i="5"/>
  <c r="N41" i="5"/>
  <c r="I40" i="5"/>
  <c r="O39" i="5"/>
  <c r="N39" i="5"/>
  <c r="I38" i="5"/>
  <c r="O37" i="5"/>
  <c r="N37" i="5"/>
  <c r="B37" i="5"/>
  <c r="B39" i="5" s="1"/>
  <c r="B41" i="5" s="1"/>
  <c r="B43" i="5" s="1"/>
  <c r="O36" i="5"/>
  <c r="N36" i="5"/>
  <c r="L36" i="5"/>
  <c r="L38" i="5" s="1"/>
  <c r="L40" i="5" s="1"/>
  <c r="L42" i="5" s="1"/>
  <c r="L44" i="5" s="1"/>
  <c r="I36" i="5"/>
  <c r="O35" i="5"/>
  <c r="N35" i="5"/>
  <c r="O34" i="5"/>
  <c r="N34" i="5"/>
  <c r="N42" i="5" l="1"/>
  <c r="O44" i="5"/>
  <c r="B98" i="6"/>
  <c r="A83" i="6"/>
  <c r="S1" i="6"/>
  <c r="Z97" i="6"/>
  <c r="Z293" i="6"/>
  <c r="Z244" i="6"/>
  <c r="Z195" i="6"/>
  <c r="Z48" i="6"/>
  <c r="Z146" i="6"/>
  <c r="W278" i="6"/>
  <c r="X278" i="6" s="1"/>
  <c r="W188" i="6"/>
  <c r="X188" i="6" s="1"/>
  <c r="W179" i="6"/>
  <c r="X179" i="6" s="1"/>
  <c r="W89" i="6"/>
  <c r="X89" i="6" s="1"/>
  <c r="W229" i="6"/>
  <c r="X229" i="6" s="1"/>
  <c r="W139" i="6"/>
  <c r="X139" i="6" s="1"/>
  <c r="W130" i="6"/>
  <c r="X130" i="6" s="1"/>
  <c r="W180" i="6"/>
  <c r="X180" i="6" s="1"/>
  <c r="W90" i="6"/>
  <c r="X90" i="6" s="1"/>
  <c r="W327" i="6"/>
  <c r="X327" i="6" s="1"/>
  <c r="W237" i="6"/>
  <c r="X237" i="6" s="1"/>
  <c r="W228" i="6"/>
  <c r="X228" i="6" s="1"/>
  <c r="W138" i="6"/>
  <c r="X138" i="6" s="1"/>
  <c r="W334" i="6"/>
  <c r="X334" i="6" s="1"/>
  <c r="W285" i="6"/>
  <c r="X285" i="6" s="1"/>
  <c r="W335" i="6"/>
  <c r="X335" i="6" s="1"/>
  <c r="W326" i="6"/>
  <c r="X326" i="6" s="1"/>
  <c r="W236" i="6"/>
  <c r="X236" i="6" s="1"/>
  <c r="W82" i="6"/>
  <c r="X82" i="6" s="1"/>
  <c r="W286" i="6"/>
  <c r="X286" i="6" s="1"/>
  <c r="W277" i="6"/>
  <c r="X277" i="6" s="1"/>
  <c r="W187" i="6"/>
  <c r="X187" i="6" s="1"/>
  <c r="W131" i="6"/>
  <c r="X131" i="6" s="1"/>
  <c r="W81" i="6"/>
  <c r="X81" i="6" s="1"/>
  <c r="I3" i="6"/>
  <c r="N40" i="5"/>
  <c r="O40" i="5"/>
  <c r="N38" i="5"/>
  <c r="O38" i="5"/>
  <c r="H3" i="5"/>
  <c r="B49" i="5" s="1"/>
  <c r="S2" i="5"/>
  <c r="O2" i="5"/>
  <c r="O1" i="5"/>
  <c r="L64" i="3"/>
  <c r="H3" i="3"/>
  <c r="B49" i="3" s="1"/>
  <c r="B5" i="6"/>
  <c r="L5" i="6"/>
  <c r="I3" i="5" l="1"/>
  <c r="B6" i="6"/>
  <c r="J5" i="6"/>
  <c r="C5" i="6"/>
  <c r="E5" i="6"/>
  <c r="F5" i="6"/>
  <c r="G5" i="6"/>
  <c r="H5" i="6"/>
  <c r="D5" i="6"/>
  <c r="I5" i="6"/>
  <c r="A5" i="6"/>
  <c r="R5" i="6"/>
  <c r="N5" i="6"/>
  <c r="S5" i="6"/>
  <c r="T5" i="6"/>
  <c r="M5" i="6"/>
  <c r="Q5" i="6"/>
  <c r="L6" i="6"/>
  <c r="O5" i="6"/>
  <c r="P5" i="6"/>
  <c r="K5" i="6"/>
  <c r="V5" i="6" s="1"/>
  <c r="Z49" i="6"/>
  <c r="Z50" i="6"/>
  <c r="B99" i="6"/>
  <c r="L106" i="6" s="1"/>
  <c r="B147" i="6"/>
  <c r="A132" i="6"/>
  <c r="Z98" i="6"/>
  <c r="Z99" i="6"/>
  <c r="Z295" i="6"/>
  <c r="Z294" i="6"/>
  <c r="Z147" i="6"/>
  <c r="Z148" i="6"/>
  <c r="Z246" i="6"/>
  <c r="Z245" i="6"/>
  <c r="J82" i="6"/>
  <c r="J90" i="6"/>
  <c r="J81" i="6"/>
  <c r="J89" i="6"/>
  <c r="Z197" i="6"/>
  <c r="Z196" i="6"/>
  <c r="B98" i="5"/>
  <c r="A83" i="5"/>
  <c r="W278" i="5"/>
  <c r="X278" i="5" s="1"/>
  <c r="W188" i="5"/>
  <c r="X188" i="5" s="1"/>
  <c r="W179" i="5"/>
  <c r="X179" i="5" s="1"/>
  <c r="W89" i="5"/>
  <c r="X89" i="5" s="1"/>
  <c r="W229" i="5"/>
  <c r="X229" i="5" s="1"/>
  <c r="W139" i="5"/>
  <c r="X139" i="5" s="1"/>
  <c r="W130" i="5"/>
  <c r="X130" i="5" s="1"/>
  <c r="W180" i="5"/>
  <c r="X180" i="5" s="1"/>
  <c r="W90" i="5"/>
  <c r="X90" i="5" s="1"/>
  <c r="W81" i="5"/>
  <c r="X81" i="5" s="1"/>
  <c r="W335" i="5"/>
  <c r="X335" i="5" s="1"/>
  <c r="W326" i="5"/>
  <c r="X326" i="5" s="1"/>
  <c r="W236" i="5"/>
  <c r="X236" i="5" s="1"/>
  <c r="W334" i="5"/>
  <c r="X334" i="5" s="1"/>
  <c r="W237" i="5"/>
  <c r="X237" i="5" s="1"/>
  <c r="W285" i="5"/>
  <c r="X285" i="5" s="1"/>
  <c r="W327" i="5"/>
  <c r="X327" i="5" s="1"/>
  <c r="W228" i="5"/>
  <c r="X228" i="5" s="1"/>
  <c r="W286" i="5"/>
  <c r="X286" i="5" s="1"/>
  <c r="W277" i="5"/>
  <c r="X277" i="5" s="1"/>
  <c r="W187" i="5"/>
  <c r="X187" i="5" s="1"/>
  <c r="W138" i="5"/>
  <c r="X138" i="5" s="1"/>
  <c r="W82" i="5"/>
  <c r="X82" i="5" s="1"/>
  <c r="W131" i="5"/>
  <c r="X131" i="5" s="1"/>
  <c r="S1" i="5"/>
  <c r="Z48" i="5"/>
  <c r="Z195" i="5"/>
  <c r="Z293" i="5"/>
  <c r="Z244" i="5"/>
  <c r="Z146" i="5"/>
  <c r="Z97" i="5"/>
  <c r="A83" i="3"/>
  <c r="B98" i="3"/>
  <c r="B99" i="3" s="1"/>
  <c r="L106" i="3" s="1"/>
  <c r="L113" i="3" s="1"/>
  <c r="I3" i="3"/>
  <c r="S2" i="3"/>
  <c r="S1" i="3" s="1"/>
  <c r="I44" i="3"/>
  <c r="I42" i="3"/>
  <c r="I40" i="3"/>
  <c r="I38" i="3"/>
  <c r="B37" i="3"/>
  <c r="B39" i="3" s="1"/>
  <c r="B41" i="3" s="1"/>
  <c r="B43" i="3" s="1"/>
  <c r="O36" i="3"/>
  <c r="N36" i="3"/>
  <c r="L36" i="3"/>
  <c r="L38" i="3" s="1"/>
  <c r="L40" i="3" s="1"/>
  <c r="I36" i="3"/>
  <c r="O35" i="3"/>
  <c r="N35" i="3"/>
  <c r="O34" i="3"/>
  <c r="N34" i="3"/>
  <c r="O2" i="3"/>
  <c r="O1" i="3"/>
  <c r="B5" i="5"/>
  <c r="B5" i="3"/>
  <c r="L5" i="5"/>
  <c r="J81" i="3" l="1"/>
  <c r="J82" i="3"/>
  <c r="F6" i="6"/>
  <c r="G6" i="6"/>
  <c r="J6" i="6"/>
  <c r="H6" i="6"/>
  <c r="I6" i="6"/>
  <c r="E6" i="6"/>
  <c r="C6" i="6"/>
  <c r="B7" i="6"/>
  <c r="D6" i="6"/>
  <c r="J131" i="6"/>
  <c r="J139" i="6"/>
  <c r="J130" i="6"/>
  <c r="J138" i="6"/>
  <c r="B48" i="6"/>
  <c r="A81" i="6" s="1"/>
  <c r="B293" i="6"/>
  <c r="A326" i="6" s="1"/>
  <c r="B244" i="6"/>
  <c r="A277" i="6" s="1"/>
  <c r="B195" i="6"/>
  <c r="A228" i="6" s="1"/>
  <c r="B146" i="6"/>
  <c r="A179" i="6" s="1"/>
  <c r="B97" i="6"/>
  <c r="A130" i="6" s="1"/>
  <c r="B28" i="6"/>
  <c r="L28" i="6"/>
  <c r="B25" i="6"/>
  <c r="L25" i="6"/>
  <c r="B26" i="6"/>
  <c r="L27" i="6"/>
  <c r="B27" i="6"/>
  <c r="L26" i="6"/>
  <c r="O6" i="6"/>
  <c r="P6" i="6"/>
  <c r="Q6" i="6"/>
  <c r="S6" i="6"/>
  <c r="R6" i="6"/>
  <c r="L7" i="6"/>
  <c r="T6" i="6"/>
  <c r="M6" i="6"/>
  <c r="N6" i="6"/>
  <c r="K106" i="6"/>
  <c r="L113" i="6"/>
  <c r="K113" i="6" s="1"/>
  <c r="B148" i="6"/>
  <c r="B196" i="6"/>
  <c r="A181" i="6"/>
  <c r="B6" i="5"/>
  <c r="H5" i="5"/>
  <c r="J5" i="5"/>
  <c r="C5" i="5"/>
  <c r="D5" i="5"/>
  <c r="E5" i="5"/>
  <c r="I5" i="5"/>
  <c r="F5" i="5"/>
  <c r="G5" i="5"/>
  <c r="A5" i="5"/>
  <c r="Q5" i="5"/>
  <c r="R5" i="5"/>
  <c r="S5" i="5"/>
  <c r="N5" i="5"/>
  <c r="M5" i="5"/>
  <c r="O5" i="5"/>
  <c r="L6" i="5"/>
  <c r="P5" i="5"/>
  <c r="T5" i="5"/>
  <c r="K5" i="5"/>
  <c r="V5" i="5" s="1"/>
  <c r="Z147" i="5"/>
  <c r="Z148" i="5"/>
  <c r="B99" i="5"/>
  <c r="L106" i="5" s="1"/>
  <c r="A132" i="5"/>
  <c r="B147" i="5"/>
  <c r="Z197" i="5"/>
  <c r="Z196" i="5"/>
  <c r="Z294" i="5"/>
  <c r="Z295" i="5"/>
  <c r="Z98" i="5"/>
  <c r="Z99" i="5"/>
  <c r="J82" i="5"/>
  <c r="J89" i="5"/>
  <c r="J81" i="5"/>
  <c r="J90" i="5"/>
  <c r="Z50" i="5"/>
  <c r="Z49" i="5"/>
  <c r="Z246" i="5"/>
  <c r="Z245" i="5"/>
  <c r="W335" i="3"/>
  <c r="X335" i="3" s="1"/>
  <c r="W81" i="3"/>
  <c r="X81" i="3" s="1"/>
  <c r="W131" i="3"/>
  <c r="X131" i="3" s="1"/>
  <c r="W187" i="3"/>
  <c r="X187" i="3" s="1"/>
  <c r="W237" i="3"/>
  <c r="X237" i="3" s="1"/>
  <c r="W139" i="3"/>
  <c r="X139" i="3" s="1"/>
  <c r="W228" i="3"/>
  <c r="X228" i="3" s="1"/>
  <c r="W130" i="3"/>
  <c r="X130" i="3" s="1"/>
  <c r="W236" i="3"/>
  <c r="X236" i="3" s="1"/>
  <c r="W180" i="3"/>
  <c r="X180" i="3" s="1"/>
  <c r="W138" i="3"/>
  <c r="X138" i="3" s="1"/>
  <c r="W82" i="3"/>
  <c r="X82" i="3" s="1"/>
  <c r="W188" i="3"/>
  <c r="X188" i="3" s="1"/>
  <c r="W89" i="3"/>
  <c r="X89" i="3" s="1"/>
  <c r="W179" i="3"/>
  <c r="X179" i="3" s="1"/>
  <c r="W90" i="3"/>
  <c r="X90" i="3" s="1"/>
  <c r="W229" i="3"/>
  <c r="X229" i="3" s="1"/>
  <c r="Z293" i="3"/>
  <c r="Z294" i="3" s="1"/>
  <c r="Z195" i="3"/>
  <c r="Z48" i="3"/>
  <c r="Z146" i="3"/>
  <c r="Z97" i="3"/>
  <c r="A132" i="3"/>
  <c r="B147" i="3"/>
  <c r="N42" i="3"/>
  <c r="N44" i="3"/>
  <c r="N40" i="3"/>
  <c r="O44" i="3"/>
  <c r="W286" i="3"/>
  <c r="X286" i="3" s="1"/>
  <c r="O38" i="3"/>
  <c r="J131" i="3" s="1"/>
  <c r="Z244" i="3"/>
  <c r="W334" i="3"/>
  <c r="X334" i="3" s="1"/>
  <c r="O37" i="3"/>
  <c r="J90" i="3" s="1"/>
  <c r="N43" i="3"/>
  <c r="W277" i="3"/>
  <c r="X277" i="3" s="1"/>
  <c r="O42" i="3"/>
  <c r="W326" i="3"/>
  <c r="X326" i="3" s="1"/>
  <c r="L42" i="3"/>
  <c r="L44" i="3" s="1"/>
  <c r="Z295" i="3"/>
  <c r="O40" i="3"/>
  <c r="N37" i="3"/>
  <c r="J89" i="3" s="1"/>
  <c r="O39" i="3"/>
  <c r="J139" i="3" s="1"/>
  <c r="W285" i="3"/>
  <c r="X285" i="3" s="1"/>
  <c r="W327" i="3"/>
  <c r="X327" i="3" s="1"/>
  <c r="N39" i="3"/>
  <c r="O41" i="3"/>
  <c r="N41" i="3"/>
  <c r="O43" i="3"/>
  <c r="W278" i="3"/>
  <c r="X278" i="3" s="1"/>
  <c r="N38" i="3"/>
  <c r="J130" i="3" s="1"/>
  <c r="L5" i="3"/>
  <c r="J138" i="3" l="1"/>
  <c r="M25" i="6"/>
  <c r="O25" i="6" s="1"/>
  <c r="Q25" i="6" s="1"/>
  <c r="S25" i="6" s="1"/>
  <c r="N25" i="6"/>
  <c r="P25" i="6" s="1"/>
  <c r="R25" i="6" s="1"/>
  <c r="T25" i="6" s="1"/>
  <c r="M7" i="6"/>
  <c r="Q7" i="6"/>
  <c r="L8" i="6"/>
  <c r="N7" i="6"/>
  <c r="O7" i="6"/>
  <c r="P7" i="6"/>
  <c r="R7" i="6"/>
  <c r="T7" i="6"/>
  <c r="S7" i="6"/>
  <c r="M26" i="6"/>
  <c r="O26" i="6" s="1"/>
  <c r="Q26" i="6" s="1"/>
  <c r="S26" i="6" s="1"/>
  <c r="N26" i="6"/>
  <c r="P26" i="6" s="1"/>
  <c r="R26" i="6" s="1"/>
  <c r="T26" i="6" s="1"/>
  <c r="D25" i="6"/>
  <c r="F25" i="6" s="1"/>
  <c r="H25" i="6" s="1"/>
  <c r="J25" i="6" s="1"/>
  <c r="C25" i="6"/>
  <c r="E25" i="6" s="1"/>
  <c r="G25" i="6" s="1"/>
  <c r="I25" i="6" s="1"/>
  <c r="M27" i="6"/>
  <c r="O27" i="6" s="1"/>
  <c r="Q27" i="6" s="1"/>
  <c r="S27" i="6" s="1"/>
  <c r="N27" i="6"/>
  <c r="P27" i="6" s="1"/>
  <c r="R27" i="6" s="1"/>
  <c r="T27" i="6" s="1"/>
  <c r="C26" i="6"/>
  <c r="E26" i="6" s="1"/>
  <c r="G26" i="6" s="1"/>
  <c r="I26" i="6" s="1"/>
  <c r="D26" i="6"/>
  <c r="F26" i="6" s="1"/>
  <c r="H26" i="6" s="1"/>
  <c r="J26" i="6" s="1"/>
  <c r="M28" i="6"/>
  <c r="O28" i="6" s="1"/>
  <c r="Q28" i="6" s="1"/>
  <c r="S28" i="6" s="1"/>
  <c r="N28" i="6"/>
  <c r="P28" i="6" s="1"/>
  <c r="R28" i="6" s="1"/>
  <c r="T28" i="6" s="1"/>
  <c r="B197" i="6"/>
  <c r="A230" i="6"/>
  <c r="B245" i="6"/>
  <c r="J180" i="6"/>
  <c r="J187" i="6"/>
  <c r="J179" i="6"/>
  <c r="J188" i="6"/>
  <c r="D27" i="6"/>
  <c r="F27" i="6" s="1"/>
  <c r="H27" i="6" s="1"/>
  <c r="J27" i="6" s="1"/>
  <c r="C27" i="6"/>
  <c r="C28" i="6"/>
  <c r="D28" i="6"/>
  <c r="F28" i="6" s="1"/>
  <c r="H28" i="6" s="1"/>
  <c r="J28" i="6" s="1"/>
  <c r="B8" i="6"/>
  <c r="D7" i="6"/>
  <c r="E7" i="6"/>
  <c r="F7" i="6"/>
  <c r="G7" i="6"/>
  <c r="H7" i="6"/>
  <c r="J7" i="6"/>
  <c r="C7" i="6"/>
  <c r="I7" i="6"/>
  <c r="L155" i="6"/>
  <c r="L7" i="5"/>
  <c r="N6" i="5"/>
  <c r="O6" i="5"/>
  <c r="P6" i="5"/>
  <c r="S6" i="5"/>
  <c r="T6" i="5"/>
  <c r="R6" i="5"/>
  <c r="M6" i="5"/>
  <c r="Q6" i="5"/>
  <c r="L27" i="5"/>
  <c r="B28" i="5"/>
  <c r="L28" i="5"/>
  <c r="B26" i="5"/>
  <c r="B27" i="5"/>
  <c r="L25" i="5"/>
  <c r="L26" i="5"/>
  <c r="B25" i="5"/>
  <c r="E6" i="5"/>
  <c r="F6" i="5"/>
  <c r="G6" i="5"/>
  <c r="J6" i="5"/>
  <c r="C6" i="5"/>
  <c r="D6" i="5"/>
  <c r="B7" i="5"/>
  <c r="H6" i="5"/>
  <c r="I6" i="5"/>
  <c r="K106" i="5"/>
  <c r="L113" i="5"/>
  <c r="K113" i="5" s="1"/>
  <c r="B148" i="5"/>
  <c r="B196" i="5"/>
  <c r="A181" i="5"/>
  <c r="B48" i="5"/>
  <c r="A81" i="5" s="1"/>
  <c r="B293" i="5"/>
  <c r="A326" i="5" s="1"/>
  <c r="B244" i="5"/>
  <c r="A277" i="5" s="1"/>
  <c r="B97" i="5"/>
  <c r="A130" i="5" s="1"/>
  <c r="B195" i="5"/>
  <c r="A228" i="5" s="1"/>
  <c r="B146" i="5"/>
  <c r="A179" i="5" s="1"/>
  <c r="J131" i="5"/>
  <c r="J138" i="5"/>
  <c r="J139" i="5"/>
  <c r="J130" i="5"/>
  <c r="Z148" i="3"/>
  <c r="Z147" i="3"/>
  <c r="A181" i="3"/>
  <c r="J187" i="3" s="1"/>
  <c r="B196" i="3"/>
  <c r="B148" i="3"/>
  <c r="L155" i="3" s="1"/>
  <c r="L162" i="3" s="1"/>
  <c r="Z99" i="3"/>
  <c r="Z98" i="3"/>
  <c r="Z196" i="3"/>
  <c r="Z197" i="3"/>
  <c r="Z50" i="3"/>
  <c r="Z49" i="3"/>
  <c r="Z246" i="3"/>
  <c r="Z245" i="3"/>
  <c r="J179" i="3" l="1"/>
  <c r="J188" i="3"/>
  <c r="J180" i="3"/>
  <c r="L155" i="5"/>
  <c r="K155" i="5" s="1"/>
  <c r="A279" i="6"/>
  <c r="B246" i="6"/>
  <c r="B294" i="6"/>
  <c r="J8" i="6"/>
  <c r="C8" i="6"/>
  <c r="F8" i="6"/>
  <c r="D8" i="6"/>
  <c r="E8" i="6"/>
  <c r="H8" i="6"/>
  <c r="I8" i="6"/>
  <c r="G8" i="6"/>
  <c r="B9" i="6"/>
  <c r="J236" i="6"/>
  <c r="J228" i="6"/>
  <c r="J237" i="6"/>
  <c r="J229" i="6"/>
  <c r="K155" i="6"/>
  <c r="L162" i="6"/>
  <c r="K162" i="6" s="1"/>
  <c r="AA28" i="6"/>
  <c r="AB28" i="6"/>
  <c r="W28" i="6"/>
  <c r="Z28" i="6"/>
  <c r="X28" i="6"/>
  <c r="Y28" i="6"/>
  <c r="E28" i="6"/>
  <c r="G28" i="6" s="1"/>
  <c r="I28" i="6" s="1"/>
  <c r="AC28" i="6"/>
  <c r="AD28" i="6"/>
  <c r="W27" i="6"/>
  <c r="X27" i="6"/>
  <c r="E27" i="6"/>
  <c r="G27" i="6" s="1"/>
  <c r="I27" i="6" s="1"/>
  <c r="AA27" i="6"/>
  <c r="Y27" i="6"/>
  <c r="Z27" i="6"/>
  <c r="AD27" i="6"/>
  <c r="AB27" i="6"/>
  <c r="AC27" i="6"/>
  <c r="S8" i="6"/>
  <c r="T8" i="6"/>
  <c r="M8" i="6"/>
  <c r="W8" i="6" s="1"/>
  <c r="O8" i="6"/>
  <c r="N8" i="6"/>
  <c r="X8" i="6" s="1"/>
  <c r="P8" i="6"/>
  <c r="Q8" i="6"/>
  <c r="R8" i="6"/>
  <c r="L9" i="6"/>
  <c r="B197" i="5"/>
  <c r="B245" i="5"/>
  <c r="A230" i="5"/>
  <c r="J188" i="5"/>
  <c r="J179" i="5"/>
  <c r="J187" i="5"/>
  <c r="J180" i="5"/>
  <c r="C27" i="5"/>
  <c r="D27" i="5"/>
  <c r="F27" i="5" s="1"/>
  <c r="H27" i="5" s="1"/>
  <c r="J27" i="5" s="1"/>
  <c r="C28" i="5"/>
  <c r="D28" i="5"/>
  <c r="F28" i="5" s="1"/>
  <c r="H28" i="5" s="1"/>
  <c r="J28" i="5" s="1"/>
  <c r="C26" i="5"/>
  <c r="E26" i="5" s="1"/>
  <c r="G26" i="5" s="1"/>
  <c r="I26" i="5" s="1"/>
  <c r="D26" i="5"/>
  <c r="F26" i="5" s="1"/>
  <c r="H26" i="5" s="1"/>
  <c r="J26" i="5" s="1"/>
  <c r="M27" i="5"/>
  <c r="O27" i="5" s="1"/>
  <c r="Q27" i="5" s="1"/>
  <c r="S27" i="5" s="1"/>
  <c r="N27" i="5"/>
  <c r="P27" i="5" s="1"/>
  <c r="R27" i="5" s="1"/>
  <c r="T27" i="5" s="1"/>
  <c r="D25" i="5"/>
  <c r="F25" i="5" s="1"/>
  <c r="H25" i="5" s="1"/>
  <c r="J25" i="5" s="1"/>
  <c r="C25" i="5"/>
  <c r="E25" i="5" s="1"/>
  <c r="G25" i="5" s="1"/>
  <c r="I25" i="5" s="1"/>
  <c r="T7" i="5"/>
  <c r="M7" i="5"/>
  <c r="L8" i="5"/>
  <c r="N7" i="5"/>
  <c r="Q7" i="5"/>
  <c r="R7" i="5"/>
  <c r="S7" i="5"/>
  <c r="P7" i="5"/>
  <c r="O7" i="5"/>
  <c r="M25" i="5"/>
  <c r="O25" i="5" s="1"/>
  <c r="Q25" i="5" s="1"/>
  <c r="S25" i="5" s="1"/>
  <c r="N25" i="5"/>
  <c r="P25" i="5" s="1"/>
  <c r="R25" i="5" s="1"/>
  <c r="T25" i="5" s="1"/>
  <c r="C7" i="5"/>
  <c r="B8" i="5"/>
  <c r="D7" i="5"/>
  <c r="E7" i="5"/>
  <c r="H7" i="5"/>
  <c r="G7" i="5"/>
  <c r="F7" i="5"/>
  <c r="I7" i="5"/>
  <c r="J7" i="5"/>
  <c r="N26" i="5"/>
  <c r="P26" i="5" s="1"/>
  <c r="R26" i="5" s="1"/>
  <c r="T26" i="5" s="1"/>
  <c r="M26" i="5"/>
  <c r="O26" i="5" s="1"/>
  <c r="Q26" i="5" s="1"/>
  <c r="S26" i="5" s="1"/>
  <c r="N28" i="5"/>
  <c r="P28" i="5" s="1"/>
  <c r="R28" i="5" s="1"/>
  <c r="T28" i="5" s="1"/>
  <c r="M28" i="5"/>
  <c r="O28" i="5" s="1"/>
  <c r="Q28" i="5" s="1"/>
  <c r="S28" i="5" s="1"/>
  <c r="A230" i="3"/>
  <c r="B245" i="3"/>
  <c r="B197" i="3"/>
  <c r="L204" i="3" s="1"/>
  <c r="L211" i="3" s="1"/>
  <c r="E5" i="3"/>
  <c r="F5" i="3"/>
  <c r="H5" i="3"/>
  <c r="G5" i="3"/>
  <c r="I5" i="3"/>
  <c r="D5" i="3"/>
  <c r="J5" i="3"/>
  <c r="B6" i="3"/>
  <c r="B7" i="3" s="1"/>
  <c r="B8" i="3" s="1"/>
  <c r="A5" i="3"/>
  <c r="B48" i="3" s="1"/>
  <c r="A81" i="3" s="1"/>
  <c r="C5" i="3"/>
  <c r="L162" i="5" l="1"/>
  <c r="K162" i="5" s="1"/>
  <c r="L204" i="6"/>
  <c r="L211" i="6" s="1"/>
  <c r="K211" i="6" s="1"/>
  <c r="AD8" i="6"/>
  <c r="K204" i="6"/>
  <c r="J285" i="6"/>
  <c r="J286" i="6"/>
  <c r="J277" i="6"/>
  <c r="J278" i="6"/>
  <c r="Z8" i="6"/>
  <c r="M9" i="6"/>
  <c r="O9" i="6" s="1"/>
  <c r="Q9" i="6" s="1"/>
  <c r="S9" i="6" s="1"/>
  <c r="N9" i="6"/>
  <c r="P9" i="6" s="1"/>
  <c r="R9" i="6" s="1"/>
  <c r="T9" i="6" s="1"/>
  <c r="L10" i="6"/>
  <c r="A328" i="6"/>
  <c r="B295" i="6"/>
  <c r="AB8" i="6"/>
  <c r="AC8" i="6"/>
  <c r="D9" i="6"/>
  <c r="F9" i="6" s="1"/>
  <c r="H9" i="6" s="1"/>
  <c r="J9" i="6" s="1"/>
  <c r="C9" i="6"/>
  <c r="B10" i="6"/>
  <c r="Y8" i="6"/>
  <c r="AA8" i="6"/>
  <c r="I8" i="5"/>
  <c r="J8" i="5"/>
  <c r="C8" i="5"/>
  <c r="F8" i="5"/>
  <c r="E8" i="5"/>
  <c r="G8" i="5"/>
  <c r="D8" i="5"/>
  <c r="H8" i="5"/>
  <c r="B9" i="5"/>
  <c r="AD27" i="5"/>
  <c r="W27" i="5"/>
  <c r="X27" i="5"/>
  <c r="E27" i="5"/>
  <c r="G27" i="5" s="1"/>
  <c r="I27" i="5" s="1"/>
  <c r="AA27" i="5"/>
  <c r="AB27" i="5"/>
  <c r="Y27" i="5"/>
  <c r="Z27" i="5"/>
  <c r="AC27" i="5"/>
  <c r="L204" i="5"/>
  <c r="A279" i="5"/>
  <c r="B246" i="5"/>
  <c r="B294" i="5"/>
  <c r="AB28" i="5"/>
  <c r="X28" i="5"/>
  <c r="W28" i="5"/>
  <c r="AA28" i="5"/>
  <c r="AC28" i="5"/>
  <c r="Z28" i="5"/>
  <c r="AD28" i="5"/>
  <c r="E28" i="5"/>
  <c r="G28" i="5" s="1"/>
  <c r="I28" i="5" s="1"/>
  <c r="Y28" i="5"/>
  <c r="R8" i="5"/>
  <c r="S8" i="5"/>
  <c r="T8" i="5"/>
  <c r="O8" i="5"/>
  <c r="P8" i="5"/>
  <c r="Q8" i="5"/>
  <c r="N8" i="5"/>
  <c r="X8" i="5" s="1"/>
  <c r="M8" i="5"/>
  <c r="W8" i="5" s="1"/>
  <c r="L9" i="5"/>
  <c r="J236" i="5"/>
  <c r="J237" i="5"/>
  <c r="J228" i="5"/>
  <c r="J229" i="5"/>
  <c r="J229" i="3"/>
  <c r="J237" i="3"/>
  <c r="J236" i="3"/>
  <c r="J228" i="3"/>
  <c r="B246" i="3"/>
  <c r="L253" i="3" s="1"/>
  <c r="L260" i="3" s="1"/>
  <c r="B294" i="3"/>
  <c r="A279" i="3"/>
  <c r="B146" i="3"/>
  <c r="A179" i="3" s="1"/>
  <c r="B97" i="3"/>
  <c r="A130" i="3" s="1"/>
  <c r="B244" i="3"/>
  <c r="A277" i="3" s="1"/>
  <c r="B195" i="3"/>
  <c r="A228" i="3" s="1"/>
  <c r="L25" i="3"/>
  <c r="N25" i="3" s="1"/>
  <c r="P25" i="3" s="1"/>
  <c r="R25" i="3" s="1"/>
  <c r="T25" i="3" s="1"/>
  <c r="B26" i="3"/>
  <c r="C26" i="3" s="1"/>
  <c r="E26" i="3" s="1"/>
  <c r="G26" i="3" s="1"/>
  <c r="I26" i="3" s="1"/>
  <c r="B27" i="3"/>
  <c r="C27" i="3" s="1"/>
  <c r="X27" i="3" s="1"/>
  <c r="L28" i="3"/>
  <c r="M28" i="3" s="1"/>
  <c r="O28" i="3" s="1"/>
  <c r="Q28" i="3" s="1"/>
  <c r="S28" i="3" s="1"/>
  <c r="B9" i="3"/>
  <c r="B10" i="3" s="1"/>
  <c r="L26" i="3"/>
  <c r="M26" i="3" s="1"/>
  <c r="O26" i="3" s="1"/>
  <c r="Q26" i="3" s="1"/>
  <c r="S26" i="3" s="1"/>
  <c r="B25" i="3"/>
  <c r="M5" i="3"/>
  <c r="L6" i="3"/>
  <c r="P5" i="3"/>
  <c r="K5" i="3"/>
  <c r="V5" i="3" s="1"/>
  <c r="N5" i="3"/>
  <c r="Q5" i="3"/>
  <c r="O5" i="3"/>
  <c r="R5" i="3"/>
  <c r="T5" i="3"/>
  <c r="S5" i="3"/>
  <c r="D8" i="3"/>
  <c r="H8" i="3"/>
  <c r="C8" i="3"/>
  <c r="G8" i="3"/>
  <c r="E8" i="3"/>
  <c r="J8" i="3"/>
  <c r="I8" i="3"/>
  <c r="F8" i="3"/>
  <c r="B28" i="3"/>
  <c r="C7" i="3"/>
  <c r="E7" i="3"/>
  <c r="D7" i="3"/>
  <c r="F7" i="3"/>
  <c r="G7" i="3"/>
  <c r="H7" i="3"/>
  <c r="J7" i="3"/>
  <c r="I7" i="3"/>
  <c r="L27" i="3"/>
  <c r="H6" i="3"/>
  <c r="D6" i="3"/>
  <c r="E6" i="3"/>
  <c r="C6" i="3"/>
  <c r="F6" i="3"/>
  <c r="J6" i="3"/>
  <c r="G6" i="3"/>
  <c r="I6" i="3"/>
  <c r="B293" i="3"/>
  <c r="A326" i="3" s="1"/>
  <c r="D10" i="6" l="1"/>
  <c r="F10" i="6" s="1"/>
  <c r="H10" i="6" s="1"/>
  <c r="J10" i="6" s="1"/>
  <c r="C10" i="6"/>
  <c r="E10" i="6" s="1"/>
  <c r="G10" i="6" s="1"/>
  <c r="I10" i="6" s="1"/>
  <c r="B11" i="6"/>
  <c r="J334" i="6"/>
  <c r="J335" i="6"/>
  <c r="J326" i="6"/>
  <c r="J327" i="6"/>
  <c r="L253" i="6"/>
  <c r="E9" i="6"/>
  <c r="G9" i="6" s="1"/>
  <c r="I9" i="6" s="1"/>
  <c r="M10" i="6"/>
  <c r="O10" i="6" s="1"/>
  <c r="Q10" i="6" s="1"/>
  <c r="S10" i="6" s="1"/>
  <c r="N10" i="6"/>
  <c r="P10" i="6" s="1"/>
  <c r="R10" i="6" s="1"/>
  <c r="T10" i="6" s="1"/>
  <c r="L11" i="6"/>
  <c r="AB8" i="5"/>
  <c r="AD8" i="5"/>
  <c r="M9" i="5"/>
  <c r="O9" i="5" s="1"/>
  <c r="Q9" i="5" s="1"/>
  <c r="S9" i="5" s="1"/>
  <c r="N9" i="5"/>
  <c r="P9" i="5" s="1"/>
  <c r="R9" i="5" s="1"/>
  <c r="T9" i="5" s="1"/>
  <c r="L10" i="5"/>
  <c r="D9" i="5"/>
  <c r="F9" i="5" s="1"/>
  <c r="H9" i="5" s="1"/>
  <c r="J9" i="5" s="1"/>
  <c r="C9" i="5"/>
  <c r="B10" i="5"/>
  <c r="AC8" i="5"/>
  <c r="J285" i="5"/>
  <c r="J278" i="5"/>
  <c r="J286" i="5"/>
  <c r="J277" i="5"/>
  <c r="Z8" i="5"/>
  <c r="A328" i="5"/>
  <c r="B295" i="5"/>
  <c r="K204" i="5"/>
  <c r="L211" i="5"/>
  <c r="K211" i="5" s="1"/>
  <c r="Y8" i="5"/>
  <c r="AA8" i="5"/>
  <c r="B295" i="3"/>
  <c r="L302" i="3" s="1"/>
  <c r="L309" i="3" s="1"/>
  <c r="A328" i="3"/>
  <c r="J277" i="3"/>
  <c r="J286" i="3"/>
  <c r="J285" i="3"/>
  <c r="J278" i="3"/>
  <c r="M25" i="3"/>
  <c r="O25" i="3" s="1"/>
  <c r="Q25" i="3" s="1"/>
  <c r="S25" i="3" s="1"/>
  <c r="D26" i="3"/>
  <c r="F26" i="3" s="1"/>
  <c r="H26" i="3" s="1"/>
  <c r="J26" i="3" s="1"/>
  <c r="D9" i="3"/>
  <c r="F9" i="3" s="1"/>
  <c r="H9" i="3" s="1"/>
  <c r="J9" i="3" s="1"/>
  <c r="AA27" i="3"/>
  <c r="Z27" i="3"/>
  <c r="W27" i="3"/>
  <c r="AD27" i="3"/>
  <c r="Y27" i="3"/>
  <c r="AC27" i="3"/>
  <c r="AB27" i="3"/>
  <c r="E27" i="3"/>
  <c r="G27" i="3" s="1"/>
  <c r="I27" i="3" s="1"/>
  <c r="D27" i="3"/>
  <c r="F27" i="3" s="1"/>
  <c r="H27" i="3" s="1"/>
  <c r="J27" i="3" s="1"/>
  <c r="C9" i="3"/>
  <c r="N28" i="3"/>
  <c r="P28" i="3" s="1"/>
  <c r="R28" i="3" s="1"/>
  <c r="T28" i="3" s="1"/>
  <c r="D25" i="3"/>
  <c r="F25" i="3" s="1"/>
  <c r="H25" i="3" s="1"/>
  <c r="J25" i="3" s="1"/>
  <c r="C25" i="3"/>
  <c r="E25" i="3" s="1"/>
  <c r="G25" i="3" s="1"/>
  <c r="I25" i="3" s="1"/>
  <c r="N26" i="3"/>
  <c r="P26" i="3" s="1"/>
  <c r="R26" i="3" s="1"/>
  <c r="T26" i="3" s="1"/>
  <c r="C10" i="3"/>
  <c r="E10" i="3" s="1"/>
  <c r="G10" i="3" s="1"/>
  <c r="I10" i="3" s="1"/>
  <c r="D10" i="3"/>
  <c r="F10" i="3" s="1"/>
  <c r="H10" i="3" s="1"/>
  <c r="J10" i="3" s="1"/>
  <c r="B11" i="3"/>
  <c r="S6" i="3"/>
  <c r="P6" i="3"/>
  <c r="R6" i="3"/>
  <c r="O6" i="3"/>
  <c r="Q6" i="3"/>
  <c r="T6" i="3"/>
  <c r="M6" i="3"/>
  <c r="L7" i="3"/>
  <c r="N6" i="3"/>
  <c r="C28" i="3"/>
  <c r="D28" i="3"/>
  <c r="F28" i="3" s="1"/>
  <c r="H28" i="3" s="1"/>
  <c r="J28" i="3" s="1"/>
  <c r="M27" i="3"/>
  <c r="O27" i="3" s="1"/>
  <c r="Q27" i="3" s="1"/>
  <c r="S27" i="3" s="1"/>
  <c r="N27" i="3"/>
  <c r="P27" i="3" s="1"/>
  <c r="R27" i="3" s="1"/>
  <c r="T27" i="3" s="1"/>
  <c r="M11" i="6" l="1"/>
  <c r="O11" i="6" s="1"/>
  <c r="Q11" i="6" s="1"/>
  <c r="S11" i="6" s="1"/>
  <c r="N11" i="6"/>
  <c r="P11" i="6" s="1"/>
  <c r="R11" i="6" s="1"/>
  <c r="T11" i="6" s="1"/>
  <c r="L12" i="6"/>
  <c r="D11" i="6"/>
  <c r="F11" i="6" s="1"/>
  <c r="H11" i="6" s="1"/>
  <c r="J11" i="6" s="1"/>
  <c r="C11" i="6"/>
  <c r="B12" i="6"/>
  <c r="L260" i="6"/>
  <c r="K253" i="6"/>
  <c r="N10" i="5"/>
  <c r="P10" i="5" s="1"/>
  <c r="R10" i="5" s="1"/>
  <c r="T10" i="5" s="1"/>
  <c r="M10" i="5"/>
  <c r="O10" i="5" s="1"/>
  <c r="Q10" i="5" s="1"/>
  <c r="S10" i="5" s="1"/>
  <c r="L11" i="5"/>
  <c r="E9" i="5"/>
  <c r="G9" i="5" s="1"/>
  <c r="I9" i="5" s="1"/>
  <c r="C10" i="5"/>
  <c r="D10" i="5"/>
  <c r="F10" i="5" s="1"/>
  <c r="H10" i="5" s="1"/>
  <c r="J10" i="5" s="1"/>
  <c r="B11" i="5"/>
  <c r="J334" i="5"/>
  <c r="J335" i="5"/>
  <c r="J326" i="5"/>
  <c r="J327" i="5"/>
  <c r="L253" i="5"/>
  <c r="J334" i="3"/>
  <c r="J335" i="3"/>
  <c r="J327" i="3"/>
  <c r="J326" i="3"/>
  <c r="E9" i="3"/>
  <c r="G9" i="3" s="1"/>
  <c r="I9" i="3" s="1"/>
  <c r="T7" i="3"/>
  <c r="M7" i="3"/>
  <c r="S7" i="3"/>
  <c r="O7" i="3"/>
  <c r="R7" i="3"/>
  <c r="N7" i="3"/>
  <c r="L8" i="3"/>
  <c r="P7" i="3"/>
  <c r="Q7" i="3"/>
  <c r="C11" i="3"/>
  <c r="B12" i="3"/>
  <c r="D11" i="3"/>
  <c r="F11" i="3" s="1"/>
  <c r="H11" i="3" s="1"/>
  <c r="J11" i="3" s="1"/>
  <c r="W28" i="3"/>
  <c r="E28" i="3"/>
  <c r="G28" i="3" s="1"/>
  <c r="I28" i="3" s="1"/>
  <c r="X28" i="3"/>
  <c r="AB28" i="3"/>
  <c r="AD28" i="3"/>
  <c r="Z28" i="3"/>
  <c r="Y28" i="3"/>
  <c r="AC28" i="3"/>
  <c r="AA28" i="3"/>
  <c r="K260" i="6" l="1"/>
  <c r="L302" i="6"/>
  <c r="E11" i="6"/>
  <c r="M12" i="6"/>
  <c r="N12" i="6"/>
  <c r="L13" i="6"/>
  <c r="C12" i="6"/>
  <c r="D12" i="6"/>
  <c r="F12" i="6" s="1"/>
  <c r="B13" i="6"/>
  <c r="M11" i="5"/>
  <c r="O11" i="5" s="1"/>
  <c r="N11" i="5"/>
  <c r="P11" i="5" s="1"/>
  <c r="L12" i="5"/>
  <c r="L260" i="5"/>
  <c r="K260" i="5" s="1"/>
  <c r="K253" i="5"/>
  <c r="E10" i="5"/>
  <c r="C11" i="5"/>
  <c r="D11" i="5"/>
  <c r="F11" i="5" s="1"/>
  <c r="B12" i="5"/>
  <c r="D12" i="3"/>
  <c r="F12" i="3" s="1"/>
  <c r="B13" i="3"/>
  <c r="C12" i="3"/>
  <c r="T8" i="3"/>
  <c r="AD8" i="3" s="1"/>
  <c r="P8" i="3"/>
  <c r="Z8" i="3" s="1"/>
  <c r="M8" i="3"/>
  <c r="W8" i="3" s="1"/>
  <c r="S8" i="3"/>
  <c r="AC8" i="3" s="1"/>
  <c r="R8" i="3"/>
  <c r="AB8" i="3" s="1"/>
  <c r="Q8" i="3"/>
  <c r="AA8" i="3" s="1"/>
  <c r="O8" i="3"/>
  <c r="Y8" i="3" s="1"/>
  <c r="N8" i="3"/>
  <c r="X8" i="3" s="1"/>
  <c r="L9" i="3"/>
  <c r="E11" i="3"/>
  <c r="G11" i="3" s="1"/>
  <c r="I11" i="3" s="1"/>
  <c r="L309" i="6" l="1"/>
  <c r="K309" i="6" s="1"/>
  <c r="K302" i="6"/>
  <c r="L302" i="5"/>
  <c r="E12" i="6"/>
  <c r="H12" i="6"/>
  <c r="O12" i="6"/>
  <c r="Q12" i="6" s="1"/>
  <c r="S12" i="6" s="1"/>
  <c r="W12" i="6"/>
  <c r="D13" i="6"/>
  <c r="F13" i="6" s="1"/>
  <c r="H13" i="6" s="1"/>
  <c r="J13" i="6" s="1"/>
  <c r="C13" i="6"/>
  <c r="B14" i="6"/>
  <c r="X12" i="6"/>
  <c r="P12" i="6"/>
  <c r="R12" i="6" s="1"/>
  <c r="T12" i="6" s="1"/>
  <c r="G11" i="6"/>
  <c r="M13" i="6"/>
  <c r="O13" i="6" s="1"/>
  <c r="Q13" i="6" s="1"/>
  <c r="S13" i="6" s="1"/>
  <c r="N13" i="6"/>
  <c r="P13" i="6" s="1"/>
  <c r="R13" i="6" s="1"/>
  <c r="T13" i="6" s="1"/>
  <c r="L14" i="6"/>
  <c r="H11" i="5"/>
  <c r="G10" i="5"/>
  <c r="R11" i="5"/>
  <c r="M12" i="5"/>
  <c r="N12" i="5"/>
  <c r="L13" i="5"/>
  <c r="C12" i="5"/>
  <c r="D12" i="5"/>
  <c r="F12" i="5" s="1"/>
  <c r="B13" i="5"/>
  <c r="E11" i="5"/>
  <c r="Q11" i="5"/>
  <c r="H12" i="3"/>
  <c r="E12" i="3"/>
  <c r="N9" i="3"/>
  <c r="P9" i="3" s="1"/>
  <c r="R9" i="3" s="1"/>
  <c r="T9" i="3" s="1"/>
  <c r="M9" i="3"/>
  <c r="O9" i="3" s="1"/>
  <c r="Q9" i="3" s="1"/>
  <c r="S9" i="3" s="1"/>
  <c r="L10" i="3"/>
  <c r="D13" i="3"/>
  <c r="F13" i="3" s="1"/>
  <c r="H13" i="3" s="1"/>
  <c r="J13" i="3" s="1"/>
  <c r="C13" i="3"/>
  <c r="B14" i="3"/>
  <c r="E13" i="6" l="1"/>
  <c r="G13" i="6" s="1"/>
  <c r="I13" i="6" s="1"/>
  <c r="L309" i="5"/>
  <c r="K309" i="5" s="1"/>
  <c r="K302" i="5"/>
  <c r="Z12" i="6"/>
  <c r="J12" i="6"/>
  <c r="AD12" i="6" s="1"/>
  <c r="AB12" i="6"/>
  <c r="Y12" i="6"/>
  <c r="G12" i="6"/>
  <c r="I11" i="6"/>
  <c r="M14" i="6"/>
  <c r="O14" i="6" s="1"/>
  <c r="Q14" i="6" s="1"/>
  <c r="S14" i="6" s="1"/>
  <c r="N14" i="6"/>
  <c r="P14" i="6" s="1"/>
  <c r="R14" i="6" s="1"/>
  <c r="T14" i="6" s="1"/>
  <c r="L15" i="6"/>
  <c r="C14" i="6"/>
  <c r="E14" i="6" s="1"/>
  <c r="G14" i="6" s="1"/>
  <c r="I14" i="6" s="1"/>
  <c r="D14" i="6"/>
  <c r="F14" i="6" s="1"/>
  <c r="H14" i="6" s="1"/>
  <c r="J14" i="6" s="1"/>
  <c r="B15" i="6"/>
  <c r="S11" i="5"/>
  <c r="J11" i="5"/>
  <c r="H12" i="5"/>
  <c r="O12" i="5"/>
  <c r="Q12" i="5" s="1"/>
  <c r="S12" i="5" s="1"/>
  <c r="W12" i="5"/>
  <c r="E12" i="5"/>
  <c r="D13" i="5"/>
  <c r="F13" i="5" s="1"/>
  <c r="H13" i="5" s="1"/>
  <c r="J13" i="5" s="1"/>
  <c r="C13" i="5"/>
  <c r="B14" i="5"/>
  <c r="P12" i="5"/>
  <c r="R12" i="5" s="1"/>
  <c r="T12" i="5" s="1"/>
  <c r="X12" i="5"/>
  <c r="I10" i="5"/>
  <c r="T11" i="5"/>
  <c r="G11" i="5"/>
  <c r="M13" i="5"/>
  <c r="O13" i="5" s="1"/>
  <c r="Q13" i="5" s="1"/>
  <c r="S13" i="5" s="1"/>
  <c r="N13" i="5"/>
  <c r="P13" i="5" s="1"/>
  <c r="R13" i="5" s="1"/>
  <c r="T13" i="5" s="1"/>
  <c r="L14" i="5"/>
  <c r="G12" i="3"/>
  <c r="J12" i="3"/>
  <c r="E13" i="3"/>
  <c r="G13" i="3" s="1"/>
  <c r="I13" i="3" s="1"/>
  <c r="C14" i="3"/>
  <c r="D14" i="3"/>
  <c r="F14" i="3" s="1"/>
  <c r="H14" i="3" s="1"/>
  <c r="J14" i="3" s="1"/>
  <c r="B15" i="3"/>
  <c r="L11" i="3"/>
  <c r="M10" i="3"/>
  <c r="O10" i="3" s="1"/>
  <c r="Q10" i="3" s="1"/>
  <c r="S10" i="3" s="1"/>
  <c r="N10" i="3"/>
  <c r="P10" i="3" s="1"/>
  <c r="R10" i="3" s="1"/>
  <c r="T10" i="3" s="1"/>
  <c r="D15" i="6" l="1"/>
  <c r="F15" i="6" s="1"/>
  <c r="H15" i="6" s="1"/>
  <c r="J15" i="6" s="1"/>
  <c r="C15" i="6"/>
  <c r="E15" i="6" s="1"/>
  <c r="G15" i="6" s="1"/>
  <c r="I15" i="6" s="1"/>
  <c r="B16" i="6"/>
  <c r="M15" i="6"/>
  <c r="O15" i="6" s="1"/>
  <c r="Q15" i="6" s="1"/>
  <c r="S15" i="6" s="1"/>
  <c r="N15" i="6"/>
  <c r="P15" i="6" s="1"/>
  <c r="R15" i="6" s="1"/>
  <c r="T15" i="6" s="1"/>
  <c r="L16" i="6"/>
  <c r="AA12" i="6"/>
  <c r="I12" i="6"/>
  <c r="AC12" i="6" s="1"/>
  <c r="Z12" i="5"/>
  <c r="I11" i="5"/>
  <c r="E13" i="5"/>
  <c r="G13" i="5" s="1"/>
  <c r="I13" i="5" s="1"/>
  <c r="AB12" i="5"/>
  <c r="J12" i="5"/>
  <c r="AD12" i="5" s="1"/>
  <c r="Y12" i="5"/>
  <c r="G12" i="5"/>
  <c r="N14" i="5"/>
  <c r="P14" i="5" s="1"/>
  <c r="R14" i="5" s="1"/>
  <c r="T14" i="5" s="1"/>
  <c r="M14" i="5"/>
  <c r="O14" i="5" s="1"/>
  <c r="Q14" i="5" s="1"/>
  <c r="S14" i="5" s="1"/>
  <c r="L15" i="5"/>
  <c r="C14" i="5"/>
  <c r="E14" i="5" s="1"/>
  <c r="G14" i="5" s="1"/>
  <c r="I14" i="5" s="1"/>
  <c r="D14" i="5"/>
  <c r="F14" i="5" s="1"/>
  <c r="H14" i="5" s="1"/>
  <c r="J14" i="5" s="1"/>
  <c r="B15" i="5"/>
  <c r="E14" i="3"/>
  <c r="G14" i="3" s="1"/>
  <c r="I14" i="3" s="1"/>
  <c r="I12" i="3"/>
  <c r="D15" i="3"/>
  <c r="F15" i="3" s="1"/>
  <c r="H15" i="3" s="1"/>
  <c r="J15" i="3" s="1"/>
  <c r="C15" i="3"/>
  <c r="B16" i="3"/>
  <c r="M11" i="3"/>
  <c r="O11" i="3" s="1"/>
  <c r="Q11" i="3" s="1"/>
  <c r="S11" i="3" s="1"/>
  <c r="N11" i="3"/>
  <c r="P11" i="3" s="1"/>
  <c r="R11" i="3" s="1"/>
  <c r="T11" i="3" s="1"/>
  <c r="L12" i="3"/>
  <c r="C16" i="6" l="1"/>
  <c r="D16" i="6"/>
  <c r="F16" i="6" s="1"/>
  <c r="B17" i="6"/>
  <c r="M16" i="6"/>
  <c r="N16" i="6"/>
  <c r="L17" i="6"/>
  <c r="C15" i="5"/>
  <c r="E15" i="5" s="1"/>
  <c r="G15" i="5" s="1"/>
  <c r="I15" i="5" s="1"/>
  <c r="D15" i="5"/>
  <c r="F15" i="5" s="1"/>
  <c r="H15" i="5" s="1"/>
  <c r="J15" i="5" s="1"/>
  <c r="B16" i="5"/>
  <c r="M15" i="5"/>
  <c r="O15" i="5" s="1"/>
  <c r="Q15" i="5" s="1"/>
  <c r="S15" i="5" s="1"/>
  <c r="N15" i="5"/>
  <c r="P15" i="5" s="1"/>
  <c r="R15" i="5" s="1"/>
  <c r="T15" i="5" s="1"/>
  <c r="L16" i="5"/>
  <c r="I12" i="5"/>
  <c r="AC12" i="5" s="1"/>
  <c r="AA12" i="5"/>
  <c r="E15" i="3"/>
  <c r="G15" i="3" s="1"/>
  <c r="I15" i="3" s="1"/>
  <c r="C16" i="3"/>
  <c r="B17" i="3"/>
  <c r="D16" i="3"/>
  <c r="F16" i="3" s="1"/>
  <c r="N12" i="3"/>
  <c r="M12" i="3"/>
  <c r="L13" i="3"/>
  <c r="E16" i="6" l="1"/>
  <c r="O16" i="6"/>
  <c r="Q16" i="6" s="1"/>
  <c r="S16" i="6" s="1"/>
  <c r="W16" i="6"/>
  <c r="G16" i="6"/>
  <c r="H16" i="6"/>
  <c r="M17" i="6"/>
  <c r="O17" i="6" s="1"/>
  <c r="Q17" i="6" s="1"/>
  <c r="S17" i="6" s="1"/>
  <c r="N17" i="6"/>
  <c r="P17" i="6" s="1"/>
  <c r="R17" i="6" s="1"/>
  <c r="T17" i="6" s="1"/>
  <c r="L18" i="6"/>
  <c r="D17" i="6"/>
  <c r="F17" i="6" s="1"/>
  <c r="H17" i="6" s="1"/>
  <c r="J17" i="6" s="1"/>
  <c r="C17" i="6"/>
  <c r="E17" i="6" s="1"/>
  <c r="G17" i="6" s="1"/>
  <c r="I17" i="6" s="1"/>
  <c r="B18" i="6"/>
  <c r="X16" i="6"/>
  <c r="P16" i="6"/>
  <c r="R16" i="6" s="1"/>
  <c r="T16" i="6" s="1"/>
  <c r="C16" i="5"/>
  <c r="E16" i="5" s="1"/>
  <c r="D16" i="5"/>
  <c r="F16" i="5" s="1"/>
  <c r="B17" i="5"/>
  <c r="N16" i="5"/>
  <c r="M16" i="5"/>
  <c r="L17" i="5"/>
  <c r="P12" i="3"/>
  <c r="X12" i="3"/>
  <c r="O12" i="3"/>
  <c r="W12" i="3"/>
  <c r="H16" i="3"/>
  <c r="E16" i="3"/>
  <c r="C17" i="3"/>
  <c r="E17" i="3" s="1"/>
  <c r="G17" i="3" s="1"/>
  <c r="I17" i="3" s="1"/>
  <c r="D17" i="3"/>
  <c r="F17" i="3" s="1"/>
  <c r="H17" i="3" s="1"/>
  <c r="J17" i="3" s="1"/>
  <c r="B18" i="3"/>
  <c r="N13" i="3"/>
  <c r="P13" i="3" s="1"/>
  <c r="R13" i="3" s="1"/>
  <c r="T13" i="3" s="1"/>
  <c r="M13" i="3"/>
  <c r="O13" i="3" s="1"/>
  <c r="Q13" i="3" s="1"/>
  <c r="S13" i="3" s="1"/>
  <c r="L14" i="3"/>
  <c r="Y16" i="6" l="1"/>
  <c r="J16" i="6"/>
  <c r="AD16" i="6" s="1"/>
  <c r="AB16" i="6"/>
  <c r="C18" i="6"/>
  <c r="E18" i="6" s="1"/>
  <c r="G18" i="6" s="1"/>
  <c r="I18" i="6" s="1"/>
  <c r="D18" i="6"/>
  <c r="F18" i="6" s="1"/>
  <c r="H18" i="6" s="1"/>
  <c r="J18" i="6" s="1"/>
  <c r="B19" i="6"/>
  <c r="N18" i="6"/>
  <c r="P18" i="6" s="1"/>
  <c r="R18" i="6" s="1"/>
  <c r="T18" i="6" s="1"/>
  <c r="M18" i="6"/>
  <c r="O18" i="6" s="1"/>
  <c r="Q18" i="6" s="1"/>
  <c r="S18" i="6" s="1"/>
  <c r="L19" i="6"/>
  <c r="AA16" i="6"/>
  <c r="I16" i="6"/>
  <c r="AC16" i="6" s="1"/>
  <c r="Z16" i="6"/>
  <c r="M17" i="5"/>
  <c r="O17" i="5" s="1"/>
  <c r="Q17" i="5" s="1"/>
  <c r="S17" i="5" s="1"/>
  <c r="N17" i="5"/>
  <c r="P17" i="5" s="1"/>
  <c r="R17" i="5" s="1"/>
  <c r="T17" i="5" s="1"/>
  <c r="L18" i="5"/>
  <c r="H16" i="5"/>
  <c r="D17" i="5"/>
  <c r="F17" i="5" s="1"/>
  <c r="H17" i="5" s="1"/>
  <c r="J17" i="5" s="1"/>
  <c r="C17" i="5"/>
  <c r="E17" i="5" s="1"/>
  <c r="G17" i="5" s="1"/>
  <c r="I17" i="5" s="1"/>
  <c r="B18" i="5"/>
  <c r="P16" i="5"/>
  <c r="R16" i="5" s="1"/>
  <c r="T16" i="5" s="1"/>
  <c r="X16" i="5"/>
  <c r="G16" i="5"/>
  <c r="O16" i="5"/>
  <c r="Q16" i="5" s="1"/>
  <c r="S16" i="5" s="1"/>
  <c r="W16" i="5"/>
  <c r="R12" i="3"/>
  <c r="Z12" i="3"/>
  <c r="Q12" i="3"/>
  <c r="Y12" i="3"/>
  <c r="J16" i="3"/>
  <c r="G16" i="3"/>
  <c r="M14" i="3"/>
  <c r="O14" i="3" s="1"/>
  <c r="Q14" i="3" s="1"/>
  <c r="S14" i="3" s="1"/>
  <c r="L15" i="3"/>
  <c r="N14" i="3"/>
  <c r="P14" i="3" s="1"/>
  <c r="R14" i="3" s="1"/>
  <c r="T14" i="3" s="1"/>
  <c r="C18" i="3"/>
  <c r="E18" i="3" s="1"/>
  <c r="G18" i="3" s="1"/>
  <c r="I18" i="3" s="1"/>
  <c r="D18" i="3"/>
  <c r="F18" i="3" s="1"/>
  <c r="H18" i="3" s="1"/>
  <c r="J18" i="3" s="1"/>
  <c r="B19" i="3"/>
  <c r="M19" i="6" l="1"/>
  <c r="O19" i="6" s="1"/>
  <c r="Q19" i="6" s="1"/>
  <c r="S19" i="6" s="1"/>
  <c r="N19" i="6"/>
  <c r="P19" i="6" s="1"/>
  <c r="R19" i="6" s="1"/>
  <c r="T19" i="6" s="1"/>
  <c r="L20" i="6"/>
  <c r="D19" i="6"/>
  <c r="F19" i="6" s="1"/>
  <c r="H19" i="6" s="1"/>
  <c r="J19" i="6" s="1"/>
  <c r="C19" i="6"/>
  <c r="E19" i="6" s="1"/>
  <c r="G19" i="6" s="1"/>
  <c r="I19" i="6" s="1"/>
  <c r="B20" i="6"/>
  <c r="Z16" i="5"/>
  <c r="C18" i="5"/>
  <c r="E18" i="5" s="1"/>
  <c r="G18" i="5" s="1"/>
  <c r="I18" i="5" s="1"/>
  <c r="D18" i="5"/>
  <c r="F18" i="5" s="1"/>
  <c r="H18" i="5" s="1"/>
  <c r="J18" i="5" s="1"/>
  <c r="B19" i="5"/>
  <c r="AB16" i="5"/>
  <c r="J16" i="5"/>
  <c r="AD16" i="5" s="1"/>
  <c r="N18" i="5"/>
  <c r="P18" i="5" s="1"/>
  <c r="R18" i="5" s="1"/>
  <c r="T18" i="5" s="1"/>
  <c r="M18" i="5"/>
  <c r="O18" i="5" s="1"/>
  <c r="Q18" i="5" s="1"/>
  <c r="S18" i="5" s="1"/>
  <c r="L19" i="5"/>
  <c r="Y16" i="5"/>
  <c r="I16" i="5"/>
  <c r="AC16" i="5" s="1"/>
  <c r="AA16" i="5"/>
  <c r="S12" i="3"/>
  <c r="AC12" i="3" s="1"/>
  <c r="AA12" i="3"/>
  <c r="T12" i="3"/>
  <c r="AD12" i="3" s="1"/>
  <c r="AB12" i="3"/>
  <c r="I16" i="3"/>
  <c r="M15" i="3"/>
  <c r="O15" i="3" s="1"/>
  <c r="Q15" i="3" s="1"/>
  <c r="S15" i="3" s="1"/>
  <c r="N15" i="3"/>
  <c r="P15" i="3" s="1"/>
  <c r="R15" i="3" s="1"/>
  <c r="T15" i="3" s="1"/>
  <c r="L16" i="3"/>
  <c r="C19" i="3"/>
  <c r="E19" i="3" s="1"/>
  <c r="G19" i="3" s="1"/>
  <c r="I19" i="3" s="1"/>
  <c r="D19" i="3"/>
  <c r="F19" i="3" s="1"/>
  <c r="H19" i="3" s="1"/>
  <c r="J19" i="3" s="1"/>
  <c r="B20" i="3"/>
  <c r="M20" i="6" l="1"/>
  <c r="N20" i="6"/>
  <c r="L21" i="6"/>
  <c r="C20" i="6"/>
  <c r="E20" i="6" s="1"/>
  <c r="D20" i="6"/>
  <c r="F20" i="6" s="1"/>
  <c r="B21" i="6"/>
  <c r="C19" i="5"/>
  <c r="E19" i="5" s="1"/>
  <c r="G19" i="5" s="1"/>
  <c r="I19" i="5" s="1"/>
  <c r="D19" i="5"/>
  <c r="F19" i="5" s="1"/>
  <c r="H19" i="5" s="1"/>
  <c r="J19" i="5" s="1"/>
  <c r="B20" i="5"/>
  <c r="M19" i="5"/>
  <c r="O19" i="5" s="1"/>
  <c r="Q19" i="5" s="1"/>
  <c r="S19" i="5" s="1"/>
  <c r="N19" i="5"/>
  <c r="P19" i="5" s="1"/>
  <c r="R19" i="5" s="1"/>
  <c r="T19" i="5" s="1"/>
  <c r="L20" i="5"/>
  <c r="M16" i="3"/>
  <c r="L17" i="3"/>
  <c r="N16" i="3"/>
  <c r="D20" i="3"/>
  <c r="F20" i="3" s="1"/>
  <c r="C20" i="3"/>
  <c r="B21" i="3"/>
  <c r="G20" i="6" l="1"/>
  <c r="O20" i="6"/>
  <c r="Q20" i="6" s="1"/>
  <c r="S20" i="6" s="1"/>
  <c r="W20" i="6"/>
  <c r="C21" i="6"/>
  <c r="E21" i="6" s="1"/>
  <c r="G21" i="6" s="1"/>
  <c r="I21" i="6" s="1"/>
  <c r="D21" i="6"/>
  <c r="F21" i="6" s="1"/>
  <c r="H21" i="6" s="1"/>
  <c r="J21" i="6" s="1"/>
  <c r="B22" i="6"/>
  <c r="X20" i="6"/>
  <c r="P20" i="6"/>
  <c r="R20" i="6" s="1"/>
  <c r="T20" i="6" s="1"/>
  <c r="M21" i="6"/>
  <c r="O21" i="6" s="1"/>
  <c r="Q21" i="6" s="1"/>
  <c r="S21" i="6" s="1"/>
  <c r="N21" i="6"/>
  <c r="P21" i="6" s="1"/>
  <c r="R21" i="6" s="1"/>
  <c r="T21" i="6" s="1"/>
  <c r="L22" i="6"/>
  <c r="H20" i="6"/>
  <c r="N20" i="5"/>
  <c r="M20" i="5"/>
  <c r="L21" i="5"/>
  <c r="C20" i="5"/>
  <c r="E20" i="5" s="1"/>
  <c r="D20" i="5"/>
  <c r="F20" i="5" s="1"/>
  <c r="B21" i="5"/>
  <c r="H20" i="3"/>
  <c r="O16" i="3"/>
  <c r="W16" i="3"/>
  <c r="P16" i="3"/>
  <c r="X16" i="3"/>
  <c r="M17" i="3"/>
  <c r="O17" i="3" s="1"/>
  <c r="Q17" i="3" s="1"/>
  <c r="S17" i="3" s="1"/>
  <c r="N17" i="3"/>
  <c r="P17" i="3" s="1"/>
  <c r="R17" i="3" s="1"/>
  <c r="T17" i="3" s="1"/>
  <c r="L18" i="3"/>
  <c r="E20" i="3"/>
  <c r="D21" i="3"/>
  <c r="F21" i="3" s="1"/>
  <c r="H21" i="3" s="1"/>
  <c r="J21" i="3" s="1"/>
  <c r="C21" i="3"/>
  <c r="E21" i="3" s="1"/>
  <c r="G21" i="3" s="1"/>
  <c r="I21" i="3" s="1"/>
  <c r="B22" i="3"/>
  <c r="Y20" i="6" l="1"/>
  <c r="Z20" i="6"/>
  <c r="AA20" i="6"/>
  <c r="I20" i="6"/>
  <c r="AC20" i="6" s="1"/>
  <c r="J20" i="6"/>
  <c r="AD20" i="6" s="1"/>
  <c r="AB20" i="6"/>
  <c r="C22" i="6"/>
  <c r="E22" i="6" s="1"/>
  <c r="G22" i="6" s="1"/>
  <c r="I22" i="6" s="1"/>
  <c r="D22" i="6"/>
  <c r="F22" i="6" s="1"/>
  <c r="H22" i="6" s="1"/>
  <c r="J22" i="6" s="1"/>
  <c r="B23" i="6"/>
  <c r="M22" i="6"/>
  <c r="O22" i="6" s="1"/>
  <c r="Q22" i="6" s="1"/>
  <c r="S22" i="6" s="1"/>
  <c r="N22" i="6"/>
  <c r="P22" i="6" s="1"/>
  <c r="R22" i="6" s="1"/>
  <c r="T22" i="6" s="1"/>
  <c r="L23" i="6"/>
  <c r="D21" i="5"/>
  <c r="F21" i="5" s="1"/>
  <c r="H21" i="5" s="1"/>
  <c r="J21" i="5" s="1"/>
  <c r="C21" i="5"/>
  <c r="E21" i="5" s="1"/>
  <c r="G21" i="5" s="1"/>
  <c r="I21" i="5" s="1"/>
  <c r="B22" i="5"/>
  <c r="G20" i="5"/>
  <c r="P20" i="5"/>
  <c r="R20" i="5" s="1"/>
  <c r="T20" i="5" s="1"/>
  <c r="X20" i="5"/>
  <c r="H20" i="5"/>
  <c r="O20" i="5"/>
  <c r="Q20" i="5" s="1"/>
  <c r="S20" i="5" s="1"/>
  <c r="W20" i="5"/>
  <c r="M21" i="5"/>
  <c r="O21" i="5" s="1"/>
  <c r="Q21" i="5" s="1"/>
  <c r="S21" i="5" s="1"/>
  <c r="N21" i="5"/>
  <c r="P21" i="5" s="1"/>
  <c r="R21" i="5" s="1"/>
  <c r="T21" i="5" s="1"/>
  <c r="L22" i="5"/>
  <c r="Q16" i="3"/>
  <c r="Y16" i="3"/>
  <c r="J20" i="3"/>
  <c r="G20" i="3"/>
  <c r="R16" i="3"/>
  <c r="Z16" i="3"/>
  <c r="N18" i="3"/>
  <c r="P18" i="3" s="1"/>
  <c r="R18" i="3" s="1"/>
  <c r="T18" i="3" s="1"/>
  <c r="M18" i="3"/>
  <c r="O18" i="3" s="1"/>
  <c r="Q18" i="3" s="1"/>
  <c r="S18" i="3" s="1"/>
  <c r="L19" i="3"/>
  <c r="C22" i="3"/>
  <c r="E22" i="3" s="1"/>
  <c r="G22" i="3" s="1"/>
  <c r="I22" i="3" s="1"/>
  <c r="D22" i="3"/>
  <c r="F22" i="3" s="1"/>
  <c r="H22" i="3" s="1"/>
  <c r="J22" i="3" s="1"/>
  <c r="B23" i="3"/>
  <c r="M23" i="6" l="1"/>
  <c r="O23" i="6" s="1"/>
  <c r="Q23" i="6" s="1"/>
  <c r="S23" i="6" s="1"/>
  <c r="N23" i="6"/>
  <c r="P23" i="6" s="1"/>
  <c r="R23" i="6" s="1"/>
  <c r="T23" i="6" s="1"/>
  <c r="L24" i="6"/>
  <c r="D23" i="6"/>
  <c r="F23" i="6" s="1"/>
  <c r="H23" i="6" s="1"/>
  <c r="J23" i="6" s="1"/>
  <c r="C23" i="6"/>
  <c r="E23" i="6" s="1"/>
  <c r="G23" i="6" s="1"/>
  <c r="I23" i="6" s="1"/>
  <c r="B24" i="6"/>
  <c r="Z20" i="5"/>
  <c r="N22" i="5"/>
  <c r="P22" i="5" s="1"/>
  <c r="R22" i="5" s="1"/>
  <c r="T22" i="5" s="1"/>
  <c r="M22" i="5"/>
  <c r="O22" i="5" s="1"/>
  <c r="Q22" i="5" s="1"/>
  <c r="S22" i="5" s="1"/>
  <c r="L23" i="5"/>
  <c r="C22" i="5"/>
  <c r="E22" i="5" s="1"/>
  <c r="G22" i="5" s="1"/>
  <c r="I22" i="5" s="1"/>
  <c r="D22" i="5"/>
  <c r="F22" i="5" s="1"/>
  <c r="H22" i="5" s="1"/>
  <c r="J22" i="5" s="1"/>
  <c r="B23" i="5"/>
  <c r="Y20" i="5"/>
  <c r="AB20" i="5"/>
  <c r="J20" i="5"/>
  <c r="AD20" i="5" s="1"/>
  <c r="I20" i="5"/>
  <c r="AC20" i="5" s="1"/>
  <c r="AA20" i="5"/>
  <c r="S16" i="3"/>
  <c r="AC16" i="3" s="1"/>
  <c r="AA16" i="3"/>
  <c r="T16" i="3"/>
  <c r="AD16" i="3" s="1"/>
  <c r="AB16" i="3"/>
  <c r="I20" i="3"/>
  <c r="M19" i="3"/>
  <c r="O19" i="3" s="1"/>
  <c r="Q19" i="3" s="1"/>
  <c r="S19" i="3" s="1"/>
  <c r="L20" i="3"/>
  <c r="N19" i="3"/>
  <c r="P19" i="3" s="1"/>
  <c r="R19" i="3" s="1"/>
  <c r="T19" i="3" s="1"/>
  <c r="B24" i="3"/>
  <c r="C23" i="3"/>
  <c r="E23" i="3" s="1"/>
  <c r="G23" i="3" s="1"/>
  <c r="I23" i="3" s="1"/>
  <c r="D23" i="3"/>
  <c r="F23" i="3" s="1"/>
  <c r="H23" i="3" s="1"/>
  <c r="J23" i="3" s="1"/>
  <c r="M24" i="6" l="1"/>
  <c r="N24" i="6"/>
  <c r="C24" i="6"/>
  <c r="D24" i="6"/>
  <c r="F24" i="6" s="1"/>
  <c r="C23" i="5"/>
  <c r="E23" i="5" s="1"/>
  <c r="G23" i="5" s="1"/>
  <c r="I23" i="5" s="1"/>
  <c r="D23" i="5"/>
  <c r="F23" i="5" s="1"/>
  <c r="H23" i="5" s="1"/>
  <c r="J23" i="5" s="1"/>
  <c r="B24" i="5"/>
  <c r="M23" i="5"/>
  <c r="O23" i="5" s="1"/>
  <c r="Q23" i="5" s="1"/>
  <c r="S23" i="5" s="1"/>
  <c r="N23" i="5"/>
  <c r="P23" i="5" s="1"/>
  <c r="R23" i="5" s="1"/>
  <c r="T23" i="5" s="1"/>
  <c r="L24" i="5"/>
  <c r="C24" i="3"/>
  <c r="W48" i="3" s="1"/>
  <c r="D24" i="3"/>
  <c r="F24" i="3" s="1"/>
  <c r="M20" i="3"/>
  <c r="N20" i="3"/>
  <c r="L21" i="3"/>
  <c r="I54" i="3" l="1"/>
  <c r="H61" i="3"/>
  <c r="H53" i="3"/>
  <c r="F54" i="3"/>
  <c r="F56" i="3"/>
  <c r="E54" i="3"/>
  <c r="G61" i="3"/>
  <c r="J54" i="3"/>
  <c r="H54" i="3"/>
  <c r="H68" i="3" s="1"/>
  <c r="E61" i="3"/>
  <c r="E75" i="3" s="1"/>
  <c r="E90" i="3" s="1"/>
  <c r="I61" i="3"/>
  <c r="G56" i="3"/>
  <c r="E53" i="3"/>
  <c r="G53" i="3"/>
  <c r="J61" i="3"/>
  <c r="G54" i="3"/>
  <c r="H56" i="3"/>
  <c r="F53" i="3"/>
  <c r="F61" i="3"/>
  <c r="E56" i="3"/>
  <c r="I53" i="3"/>
  <c r="I56" i="3"/>
  <c r="J56" i="3"/>
  <c r="J53" i="3"/>
  <c r="F60" i="3"/>
  <c r="I60" i="3"/>
  <c r="E60" i="3"/>
  <c r="J60" i="3"/>
  <c r="G60" i="3"/>
  <c r="H60" i="3"/>
  <c r="G55" i="3"/>
  <c r="I55" i="3"/>
  <c r="E55" i="3"/>
  <c r="J55" i="3"/>
  <c r="H55" i="3"/>
  <c r="F55" i="3"/>
  <c r="E57" i="3"/>
  <c r="E64" i="3" s="1"/>
  <c r="F57" i="3"/>
  <c r="F64" i="3" s="1"/>
  <c r="H57" i="3"/>
  <c r="J57" i="3"/>
  <c r="I57" i="3"/>
  <c r="G57" i="3"/>
  <c r="W48" i="6"/>
  <c r="W97" i="6"/>
  <c r="O24" i="6"/>
  <c r="Q24" i="6" s="1"/>
  <c r="S24" i="6" s="1"/>
  <c r="W24" i="6"/>
  <c r="X24" i="6"/>
  <c r="P24" i="6"/>
  <c r="R24" i="6" s="1"/>
  <c r="T24" i="6" s="1"/>
  <c r="E24" i="6"/>
  <c r="W146" i="6"/>
  <c r="W244" i="6"/>
  <c r="W293" i="6"/>
  <c r="W195" i="6"/>
  <c r="H24" i="6"/>
  <c r="N24" i="5"/>
  <c r="M24" i="5"/>
  <c r="C24" i="5"/>
  <c r="D24" i="5"/>
  <c r="F24" i="5" s="1"/>
  <c r="W97" i="3"/>
  <c r="K106" i="3"/>
  <c r="K113" i="3"/>
  <c r="K155" i="3"/>
  <c r="W146" i="3"/>
  <c r="K162" i="3"/>
  <c r="W195" i="3"/>
  <c r="K211" i="3"/>
  <c r="K204" i="3"/>
  <c r="K302" i="3"/>
  <c r="K309" i="3"/>
  <c r="K253" i="3"/>
  <c r="K260" i="3"/>
  <c r="O20" i="3"/>
  <c r="W20" i="3"/>
  <c r="P20" i="3"/>
  <c r="X20" i="3"/>
  <c r="H24" i="3"/>
  <c r="E24" i="3"/>
  <c r="W293" i="3"/>
  <c r="W244" i="3"/>
  <c r="M21" i="3"/>
  <c r="O21" i="3" s="1"/>
  <c r="Q21" i="3" s="1"/>
  <c r="S21" i="3" s="1"/>
  <c r="L22" i="3"/>
  <c r="N21" i="3"/>
  <c r="P21" i="3" s="1"/>
  <c r="R21" i="3" s="1"/>
  <c r="T21" i="3" s="1"/>
  <c r="G68" i="3" l="1"/>
  <c r="J68" i="3"/>
  <c r="F68" i="3"/>
  <c r="H74" i="3"/>
  <c r="I74" i="3"/>
  <c r="G74" i="3"/>
  <c r="J67" i="3"/>
  <c r="F74" i="3"/>
  <c r="J74" i="3"/>
  <c r="E74" i="3"/>
  <c r="E89" i="3" s="1"/>
  <c r="I75" i="3"/>
  <c r="I109" i="6"/>
  <c r="E110" i="6"/>
  <c r="J103" i="6"/>
  <c r="G110" i="6"/>
  <c r="I110" i="6"/>
  <c r="E102" i="6"/>
  <c r="I102" i="6"/>
  <c r="E103" i="6"/>
  <c r="H102" i="6"/>
  <c r="G103" i="6"/>
  <c r="I103" i="6"/>
  <c r="E109" i="6"/>
  <c r="J109" i="6"/>
  <c r="J110" i="6"/>
  <c r="F110" i="6"/>
  <c r="H110" i="6"/>
  <c r="F109" i="6"/>
  <c r="F102" i="6"/>
  <c r="J102" i="6"/>
  <c r="H109" i="6"/>
  <c r="F103" i="6"/>
  <c r="H103" i="6"/>
  <c r="G109" i="6"/>
  <c r="G102" i="6"/>
  <c r="J105" i="6"/>
  <c r="E104" i="6"/>
  <c r="F104" i="6"/>
  <c r="I104" i="6"/>
  <c r="H104" i="6"/>
  <c r="H105" i="6"/>
  <c r="F105" i="6"/>
  <c r="G104" i="6"/>
  <c r="J104" i="6"/>
  <c r="E105" i="6"/>
  <c r="G105" i="6"/>
  <c r="E106" i="6"/>
  <c r="I105" i="6"/>
  <c r="H106" i="6"/>
  <c r="J106" i="6"/>
  <c r="F106" i="6"/>
  <c r="I106" i="6"/>
  <c r="G106" i="6"/>
  <c r="G53" i="6"/>
  <c r="I61" i="6"/>
  <c r="J53" i="6"/>
  <c r="F54" i="6"/>
  <c r="H61" i="6"/>
  <c r="F61" i="6"/>
  <c r="I54" i="6"/>
  <c r="J61" i="6"/>
  <c r="I60" i="6"/>
  <c r="G60" i="6"/>
  <c r="E60" i="6"/>
  <c r="J60" i="6"/>
  <c r="I53" i="6"/>
  <c r="I67" i="6" s="1"/>
  <c r="F60" i="6"/>
  <c r="H60" i="6"/>
  <c r="J54" i="6"/>
  <c r="J68" i="6" s="1"/>
  <c r="H54" i="6"/>
  <c r="H68" i="6" s="1"/>
  <c r="E54" i="6"/>
  <c r="G54" i="6"/>
  <c r="G61" i="6"/>
  <c r="H53" i="6"/>
  <c r="F53" i="6"/>
  <c r="F67" i="6" s="1"/>
  <c r="E61" i="6"/>
  <c r="E53" i="6"/>
  <c r="E55" i="6"/>
  <c r="G56" i="6"/>
  <c r="F56" i="6"/>
  <c r="H56" i="6"/>
  <c r="H55" i="6"/>
  <c r="F55" i="6"/>
  <c r="J56" i="6"/>
  <c r="J55" i="6"/>
  <c r="E56" i="6"/>
  <c r="G55" i="6"/>
  <c r="I55" i="6"/>
  <c r="I56" i="6"/>
  <c r="I57" i="6"/>
  <c r="F57" i="6"/>
  <c r="H57" i="6"/>
  <c r="G57" i="6"/>
  <c r="E57" i="6"/>
  <c r="J57" i="6"/>
  <c r="H64" i="3"/>
  <c r="H78" i="3" s="1"/>
  <c r="H71" i="3"/>
  <c r="H69" i="3"/>
  <c r="H62" i="3"/>
  <c r="G69" i="3"/>
  <c r="G62" i="3"/>
  <c r="J70" i="3"/>
  <c r="J77" i="3" s="1"/>
  <c r="J63" i="3"/>
  <c r="F75" i="3"/>
  <c r="J75" i="3"/>
  <c r="G75" i="3"/>
  <c r="H67" i="3"/>
  <c r="L67" i="3" s="1"/>
  <c r="F62" i="3"/>
  <c r="F69" i="3"/>
  <c r="I62" i="3"/>
  <c r="I69" i="3"/>
  <c r="I76" i="3" s="1"/>
  <c r="G63" i="3"/>
  <c r="G70" i="3"/>
  <c r="G64" i="3"/>
  <c r="G78" i="3" s="1"/>
  <c r="G71" i="3"/>
  <c r="J69" i="3"/>
  <c r="J76" i="3" s="1"/>
  <c r="J62" i="3"/>
  <c r="I70" i="3"/>
  <c r="I77" i="3" s="1"/>
  <c r="I63" i="3"/>
  <c r="F67" i="3"/>
  <c r="G67" i="3"/>
  <c r="E68" i="3"/>
  <c r="E82" i="3" s="1"/>
  <c r="H75" i="3"/>
  <c r="J64" i="3"/>
  <c r="J78" i="3" s="1"/>
  <c r="J71" i="3"/>
  <c r="E70" i="3"/>
  <c r="E77" i="3" s="1"/>
  <c r="E63" i="3"/>
  <c r="W48" i="5"/>
  <c r="W97" i="5"/>
  <c r="I71" i="3"/>
  <c r="I64" i="3"/>
  <c r="I78" i="3" s="1"/>
  <c r="E62" i="3"/>
  <c r="E69" i="3"/>
  <c r="E76" i="3" s="1"/>
  <c r="I67" i="3"/>
  <c r="H70" i="3"/>
  <c r="H63" i="3"/>
  <c r="E67" i="3"/>
  <c r="E81" i="3" s="1"/>
  <c r="L68" i="3"/>
  <c r="F70" i="3"/>
  <c r="F63" i="3"/>
  <c r="I68" i="3"/>
  <c r="K68" i="3" s="1"/>
  <c r="Z24" i="6"/>
  <c r="F302" i="6" s="1"/>
  <c r="Y24" i="6"/>
  <c r="E253" i="6" s="1"/>
  <c r="G24" i="6"/>
  <c r="J24" i="6"/>
  <c r="AD24" i="6" s="1"/>
  <c r="J302" i="6" s="1"/>
  <c r="AB24" i="6"/>
  <c r="H302" i="6" s="1"/>
  <c r="J158" i="6"/>
  <c r="J155" i="6"/>
  <c r="H154" i="6"/>
  <c r="F153" i="6"/>
  <c r="J151" i="6"/>
  <c r="E159" i="6"/>
  <c r="I154" i="6"/>
  <c r="G153" i="6"/>
  <c r="E152" i="6"/>
  <c r="F159" i="6"/>
  <c r="J154" i="6"/>
  <c r="H153" i="6"/>
  <c r="F152" i="6"/>
  <c r="I158" i="6"/>
  <c r="I155" i="6"/>
  <c r="G154" i="6"/>
  <c r="E153" i="6"/>
  <c r="I151" i="6"/>
  <c r="G159" i="6"/>
  <c r="E155" i="6"/>
  <c r="G152" i="6"/>
  <c r="E151" i="6"/>
  <c r="H159" i="6"/>
  <c r="F155" i="6"/>
  <c r="H152" i="6"/>
  <c r="I153" i="6"/>
  <c r="I159" i="6"/>
  <c r="G155" i="6"/>
  <c r="I152" i="6"/>
  <c r="J159" i="6"/>
  <c r="H155" i="6"/>
  <c r="J152" i="6"/>
  <c r="E158" i="6"/>
  <c r="H158" i="6"/>
  <c r="F151" i="6"/>
  <c r="F154" i="6"/>
  <c r="F158" i="6"/>
  <c r="G151" i="6"/>
  <c r="E154" i="6"/>
  <c r="H151" i="6"/>
  <c r="J153" i="6"/>
  <c r="G158" i="6"/>
  <c r="E208" i="6"/>
  <c r="I203" i="6"/>
  <c r="G202" i="6"/>
  <c r="E201" i="6"/>
  <c r="F208" i="6"/>
  <c r="J203" i="6"/>
  <c r="H202" i="6"/>
  <c r="F201" i="6"/>
  <c r="G208" i="6"/>
  <c r="E207" i="6"/>
  <c r="E204" i="6"/>
  <c r="I202" i="6"/>
  <c r="G201" i="6"/>
  <c r="E200" i="6"/>
  <c r="J207" i="6"/>
  <c r="J204" i="6"/>
  <c r="H203" i="6"/>
  <c r="F202" i="6"/>
  <c r="J200" i="6"/>
  <c r="H208" i="6"/>
  <c r="F204" i="6"/>
  <c r="H201" i="6"/>
  <c r="F200" i="6"/>
  <c r="I208" i="6"/>
  <c r="G204" i="6"/>
  <c r="I201" i="6"/>
  <c r="J208" i="6"/>
  <c r="H204" i="6"/>
  <c r="J201" i="6"/>
  <c r="F207" i="6"/>
  <c r="I204" i="6"/>
  <c r="E202" i="6"/>
  <c r="J202" i="6"/>
  <c r="H200" i="6"/>
  <c r="H207" i="6"/>
  <c r="I200" i="6"/>
  <c r="G207" i="6"/>
  <c r="E203" i="6"/>
  <c r="G203" i="6"/>
  <c r="I207" i="6"/>
  <c r="F203" i="6"/>
  <c r="G200" i="6"/>
  <c r="F257" i="6"/>
  <c r="J252" i="6"/>
  <c r="H251" i="6"/>
  <c r="F250" i="6"/>
  <c r="G257" i="6"/>
  <c r="E256" i="6"/>
  <c r="I251" i="6"/>
  <c r="G250" i="6"/>
  <c r="E249" i="6"/>
  <c r="H257" i="6"/>
  <c r="F256" i="6"/>
  <c r="J251" i="6"/>
  <c r="H250" i="6"/>
  <c r="F249" i="6"/>
  <c r="E257" i="6"/>
  <c r="I252" i="6"/>
  <c r="G251" i="6"/>
  <c r="E250" i="6"/>
  <c r="I257" i="6"/>
  <c r="I250" i="6"/>
  <c r="G249" i="6"/>
  <c r="H249" i="6"/>
  <c r="J257" i="6"/>
  <c r="J250" i="6"/>
  <c r="G256" i="6"/>
  <c r="E251" i="6"/>
  <c r="E252" i="6"/>
  <c r="H256" i="6"/>
  <c r="F251" i="6"/>
  <c r="F252" i="6"/>
  <c r="I256" i="6"/>
  <c r="J256" i="6"/>
  <c r="I249" i="6"/>
  <c r="J249" i="6"/>
  <c r="G252" i="6"/>
  <c r="H252" i="6"/>
  <c r="G306" i="6"/>
  <c r="E305" i="6"/>
  <c r="I300" i="6"/>
  <c r="G299" i="6"/>
  <c r="E298" i="6"/>
  <c r="H306" i="6"/>
  <c r="F305" i="6"/>
  <c r="J300" i="6"/>
  <c r="H299" i="6"/>
  <c r="F298" i="6"/>
  <c r="I306" i="6"/>
  <c r="G305" i="6"/>
  <c r="E301" i="6"/>
  <c r="I299" i="6"/>
  <c r="G298" i="6"/>
  <c r="F306" i="6"/>
  <c r="J301" i="6"/>
  <c r="H300" i="6"/>
  <c r="F299" i="6"/>
  <c r="J306" i="6"/>
  <c r="J299" i="6"/>
  <c r="H305" i="6"/>
  <c r="I298" i="6"/>
  <c r="E300" i="6"/>
  <c r="I305" i="6"/>
  <c r="F300" i="6"/>
  <c r="F301" i="6"/>
  <c r="G301" i="6"/>
  <c r="G300" i="6"/>
  <c r="H298" i="6"/>
  <c r="H301" i="6"/>
  <c r="I301" i="6"/>
  <c r="E299" i="6"/>
  <c r="J305" i="6"/>
  <c r="E306" i="6"/>
  <c r="J298" i="6"/>
  <c r="E24" i="5"/>
  <c r="W146" i="5"/>
  <c r="W195" i="5"/>
  <c r="W244" i="5"/>
  <c r="W293" i="5"/>
  <c r="H24" i="5"/>
  <c r="P24" i="5"/>
  <c r="R24" i="5" s="1"/>
  <c r="T24" i="5" s="1"/>
  <c r="X24" i="5"/>
  <c r="O24" i="5"/>
  <c r="Q24" i="5" s="1"/>
  <c r="S24" i="5" s="1"/>
  <c r="W24" i="5"/>
  <c r="K64" i="3"/>
  <c r="E78" i="3" s="1"/>
  <c r="E91" i="3" s="1"/>
  <c r="F78" i="3"/>
  <c r="K57" i="3"/>
  <c r="E71" i="3" s="1"/>
  <c r="E83" i="3" s="1"/>
  <c r="F71" i="3"/>
  <c r="G110" i="3"/>
  <c r="E109" i="3"/>
  <c r="E106" i="3"/>
  <c r="I104" i="3"/>
  <c r="G103" i="3"/>
  <c r="E102" i="3"/>
  <c r="G109" i="3"/>
  <c r="I103" i="3"/>
  <c r="F104" i="3"/>
  <c r="I105" i="3"/>
  <c r="H110" i="3"/>
  <c r="F109" i="3"/>
  <c r="J104" i="3"/>
  <c r="H103" i="3"/>
  <c r="F102" i="3"/>
  <c r="I110" i="3"/>
  <c r="E105" i="3"/>
  <c r="G102" i="3"/>
  <c r="J110" i="3"/>
  <c r="J103" i="3"/>
  <c r="I102" i="3"/>
  <c r="E110" i="3"/>
  <c r="E103" i="3"/>
  <c r="F105" i="3"/>
  <c r="I109" i="3"/>
  <c r="E104" i="3"/>
  <c r="H105" i="3"/>
  <c r="F110" i="3"/>
  <c r="J105" i="3"/>
  <c r="H104" i="3"/>
  <c r="F103" i="3"/>
  <c r="H109" i="3"/>
  <c r="H102" i="3"/>
  <c r="G105" i="3"/>
  <c r="J109" i="3"/>
  <c r="J102" i="3"/>
  <c r="G104" i="3"/>
  <c r="G159" i="3"/>
  <c r="E158" i="3"/>
  <c r="I153" i="3"/>
  <c r="G152" i="3"/>
  <c r="E151" i="3"/>
  <c r="I159" i="3"/>
  <c r="E154" i="3"/>
  <c r="I152" i="3"/>
  <c r="J159" i="3"/>
  <c r="F154" i="3"/>
  <c r="E153" i="3"/>
  <c r="H159" i="3"/>
  <c r="F158" i="3"/>
  <c r="J153" i="3"/>
  <c r="H152" i="3"/>
  <c r="F151" i="3"/>
  <c r="H158" i="3"/>
  <c r="H151" i="3"/>
  <c r="I158" i="3"/>
  <c r="I151" i="3"/>
  <c r="F159" i="3"/>
  <c r="H153" i="3"/>
  <c r="G158" i="3"/>
  <c r="G151" i="3"/>
  <c r="J152" i="3"/>
  <c r="G154" i="3"/>
  <c r="J154" i="3"/>
  <c r="F152" i="3"/>
  <c r="J158" i="3"/>
  <c r="H154" i="3"/>
  <c r="F153" i="3"/>
  <c r="J151" i="3"/>
  <c r="E159" i="3"/>
  <c r="I154" i="3"/>
  <c r="G153" i="3"/>
  <c r="E152" i="3"/>
  <c r="G208" i="3"/>
  <c r="E207" i="3"/>
  <c r="I202" i="3"/>
  <c r="G201" i="3"/>
  <c r="E200" i="3"/>
  <c r="I208" i="3"/>
  <c r="G200" i="3"/>
  <c r="G203" i="3"/>
  <c r="J207" i="3"/>
  <c r="J200" i="3"/>
  <c r="E201" i="3"/>
  <c r="J203" i="3"/>
  <c r="F201" i="3"/>
  <c r="H208" i="3"/>
  <c r="F207" i="3"/>
  <c r="J202" i="3"/>
  <c r="H201" i="3"/>
  <c r="F200" i="3"/>
  <c r="G207" i="3"/>
  <c r="E203" i="3"/>
  <c r="E208" i="3"/>
  <c r="F208" i="3"/>
  <c r="H202" i="3"/>
  <c r="I201" i="3"/>
  <c r="I200" i="3"/>
  <c r="F202" i="3"/>
  <c r="G202" i="3"/>
  <c r="J208" i="3"/>
  <c r="H207" i="3"/>
  <c r="F203" i="3"/>
  <c r="J201" i="3"/>
  <c r="H200" i="3"/>
  <c r="I207" i="3"/>
  <c r="E202" i="3"/>
  <c r="H203" i="3"/>
  <c r="I203" i="3"/>
  <c r="R20" i="3"/>
  <c r="Z20" i="3"/>
  <c r="Q20" i="3"/>
  <c r="Y20" i="3"/>
  <c r="J24" i="3"/>
  <c r="G24" i="3"/>
  <c r="I249" i="3"/>
  <c r="H252" i="3"/>
  <c r="F257" i="3"/>
  <c r="E252" i="3"/>
  <c r="E250" i="3"/>
  <c r="J250" i="3"/>
  <c r="J252" i="3"/>
  <c r="H250" i="3"/>
  <c r="G252" i="3"/>
  <c r="E257" i="3"/>
  <c r="G250" i="3"/>
  <c r="H257" i="3"/>
  <c r="G249" i="3"/>
  <c r="J257" i="3"/>
  <c r="I257" i="3"/>
  <c r="J249" i="3"/>
  <c r="F250" i="3"/>
  <c r="I250" i="3"/>
  <c r="G257" i="3"/>
  <c r="F252" i="3"/>
  <c r="E249" i="3"/>
  <c r="I252" i="3"/>
  <c r="F249" i="3"/>
  <c r="H249" i="3"/>
  <c r="H298" i="3"/>
  <c r="G301" i="3"/>
  <c r="H306" i="3"/>
  <c r="F299" i="3"/>
  <c r="F301" i="3"/>
  <c r="J299" i="3"/>
  <c r="I298" i="3"/>
  <c r="E299" i="3"/>
  <c r="E306" i="3"/>
  <c r="G299" i="3"/>
  <c r="J298" i="3"/>
  <c r="H299" i="3"/>
  <c r="G306" i="3"/>
  <c r="J301" i="3"/>
  <c r="I306" i="3"/>
  <c r="E301" i="3"/>
  <c r="E298" i="3"/>
  <c r="F298" i="3"/>
  <c r="H301" i="3"/>
  <c r="J306" i="3"/>
  <c r="I299" i="3"/>
  <c r="F306" i="3"/>
  <c r="G298" i="3"/>
  <c r="I301" i="3"/>
  <c r="N22" i="3"/>
  <c r="P22" i="3" s="1"/>
  <c r="R22" i="3" s="1"/>
  <c r="T22" i="3" s="1"/>
  <c r="J305" i="3" s="1"/>
  <c r="L23" i="3"/>
  <c r="M22" i="3"/>
  <c r="O22" i="3" s="1"/>
  <c r="Q22" i="3" s="1"/>
  <c r="S22" i="3" s="1"/>
  <c r="I305" i="3" s="1"/>
  <c r="L74" i="3" l="1"/>
  <c r="K75" i="3"/>
  <c r="K74" i="3"/>
  <c r="M74" i="3" s="1"/>
  <c r="M68" i="3"/>
  <c r="P68" i="3" s="1"/>
  <c r="G82" i="3" s="1"/>
  <c r="L82" i="3" s="1"/>
  <c r="L75" i="3"/>
  <c r="E75" i="6"/>
  <c r="E90" i="6" s="1"/>
  <c r="I68" i="6"/>
  <c r="E123" i="6"/>
  <c r="E138" i="6" s="1"/>
  <c r="L78" i="3"/>
  <c r="H74" i="6"/>
  <c r="G74" i="6"/>
  <c r="G116" i="6"/>
  <c r="H123" i="6"/>
  <c r="H124" i="6"/>
  <c r="E117" i="6"/>
  <c r="E131" i="6" s="1"/>
  <c r="G124" i="6"/>
  <c r="J116" i="6"/>
  <c r="F124" i="6"/>
  <c r="I117" i="6"/>
  <c r="I116" i="6"/>
  <c r="J117" i="6"/>
  <c r="L71" i="3"/>
  <c r="E67" i="6"/>
  <c r="E81" i="6" s="1"/>
  <c r="G75" i="6"/>
  <c r="J74" i="6"/>
  <c r="F68" i="6"/>
  <c r="F116" i="6"/>
  <c r="N68" i="3"/>
  <c r="H103" i="5"/>
  <c r="E102" i="5"/>
  <c r="F102" i="5"/>
  <c r="H102" i="5"/>
  <c r="I102" i="5"/>
  <c r="F103" i="5"/>
  <c r="G102" i="5"/>
  <c r="J102" i="5"/>
  <c r="J103" i="5"/>
  <c r="J109" i="5"/>
  <c r="F110" i="5"/>
  <c r="G103" i="5"/>
  <c r="H110" i="5"/>
  <c r="H124" i="5" s="1"/>
  <c r="G109" i="5"/>
  <c r="J110" i="5"/>
  <c r="J124" i="5" s="1"/>
  <c r="F109" i="5"/>
  <c r="I109" i="5"/>
  <c r="I123" i="5" s="1"/>
  <c r="I103" i="5"/>
  <c r="E103" i="5"/>
  <c r="H109" i="5"/>
  <c r="H123" i="5" s="1"/>
  <c r="E109" i="5"/>
  <c r="F105" i="5"/>
  <c r="F104" i="5"/>
  <c r="E104" i="5"/>
  <c r="E110" i="5"/>
  <c r="H104" i="5"/>
  <c r="E105" i="5"/>
  <c r="H105" i="5"/>
  <c r="G104" i="5"/>
  <c r="G110" i="5"/>
  <c r="J104" i="5"/>
  <c r="I104" i="5"/>
  <c r="I110" i="5"/>
  <c r="J105" i="5"/>
  <c r="G105" i="5"/>
  <c r="E106" i="5"/>
  <c r="H106" i="5"/>
  <c r="J106" i="5"/>
  <c r="F106" i="5"/>
  <c r="I105" i="5"/>
  <c r="G106" i="5"/>
  <c r="I106" i="5"/>
  <c r="K67" i="3"/>
  <c r="M67" i="3" s="1"/>
  <c r="P67" i="3" s="1"/>
  <c r="G81" i="3" s="1"/>
  <c r="L81" i="3" s="1"/>
  <c r="K78" i="3"/>
  <c r="M78" i="3" s="1"/>
  <c r="P78" i="3" s="1"/>
  <c r="G91" i="3" s="1"/>
  <c r="L91" i="3" s="1"/>
  <c r="J64" i="6"/>
  <c r="J78" i="6" s="1"/>
  <c r="J71" i="6"/>
  <c r="F71" i="6"/>
  <c r="F64" i="6"/>
  <c r="F78" i="6" s="1"/>
  <c r="G62" i="6"/>
  <c r="G69" i="6"/>
  <c r="F69" i="6"/>
  <c r="F62" i="6"/>
  <c r="G70" i="6"/>
  <c r="G63" i="6"/>
  <c r="E68" i="6"/>
  <c r="E82" i="6" s="1"/>
  <c r="F74" i="6"/>
  <c r="F75" i="6"/>
  <c r="I75" i="6"/>
  <c r="G120" i="6"/>
  <c r="G113" i="6"/>
  <c r="G127" i="6" s="1"/>
  <c r="H113" i="6"/>
  <c r="H127" i="6" s="1"/>
  <c r="H120" i="6"/>
  <c r="E112" i="6"/>
  <c r="E119" i="6"/>
  <c r="E126" i="6" s="1"/>
  <c r="H112" i="6"/>
  <c r="H119" i="6"/>
  <c r="E118" i="6"/>
  <c r="E125" i="6" s="1"/>
  <c r="E111" i="6"/>
  <c r="H117" i="6"/>
  <c r="L117" i="6" s="1"/>
  <c r="J124" i="6"/>
  <c r="L124" i="6" s="1"/>
  <c r="G117" i="6"/>
  <c r="E116" i="6"/>
  <c r="E130" i="6" s="1"/>
  <c r="E124" i="6"/>
  <c r="E139" i="6" s="1"/>
  <c r="F76" i="3"/>
  <c r="G64" i="6"/>
  <c r="G78" i="6" s="1"/>
  <c r="G71" i="6"/>
  <c r="I70" i="6"/>
  <c r="I77" i="6" s="1"/>
  <c r="I63" i="6"/>
  <c r="J62" i="6"/>
  <c r="J69" i="6"/>
  <c r="J76" i="6" s="1"/>
  <c r="H63" i="6"/>
  <c r="H70" i="6"/>
  <c r="J75" i="6"/>
  <c r="F113" i="6"/>
  <c r="F127" i="6" s="1"/>
  <c r="F120" i="6"/>
  <c r="E113" i="6"/>
  <c r="E127" i="6" s="1"/>
  <c r="E140" i="6" s="1"/>
  <c r="P138" i="6" s="1"/>
  <c r="E120" i="6"/>
  <c r="E132" i="6" s="1"/>
  <c r="G111" i="6"/>
  <c r="G118" i="6"/>
  <c r="I111" i="6"/>
  <c r="I118" i="6"/>
  <c r="I125" i="6" s="1"/>
  <c r="F77" i="3"/>
  <c r="L70" i="3"/>
  <c r="H77" i="3"/>
  <c r="L77" i="3" s="1"/>
  <c r="K71" i="3"/>
  <c r="M71" i="3" s="1"/>
  <c r="P71" i="3" s="1"/>
  <c r="G83" i="3" s="1"/>
  <c r="L83" i="3" s="1"/>
  <c r="G76" i="3"/>
  <c r="K76" i="3" s="1"/>
  <c r="K69" i="3"/>
  <c r="H64" i="6"/>
  <c r="H78" i="6" s="1"/>
  <c r="H71" i="6"/>
  <c r="I69" i="6"/>
  <c r="I76" i="6" s="1"/>
  <c r="I62" i="6"/>
  <c r="J70" i="6"/>
  <c r="J77" i="6" s="1"/>
  <c r="J63" i="6"/>
  <c r="F63" i="6"/>
  <c r="F70" i="6"/>
  <c r="G68" i="6"/>
  <c r="L74" i="6"/>
  <c r="E74" i="6"/>
  <c r="E89" i="6" s="1"/>
  <c r="J67" i="6"/>
  <c r="O68" i="3"/>
  <c r="F82" i="3" s="1"/>
  <c r="K82" i="3" s="1"/>
  <c r="J120" i="6"/>
  <c r="J113" i="6"/>
  <c r="J127" i="6" s="1"/>
  <c r="G112" i="6"/>
  <c r="G119" i="6"/>
  <c r="F119" i="6"/>
  <c r="F112" i="6"/>
  <c r="F118" i="6"/>
  <c r="F111" i="6"/>
  <c r="G123" i="6"/>
  <c r="G53" i="5"/>
  <c r="J60" i="5"/>
  <c r="F54" i="5"/>
  <c r="E54" i="5"/>
  <c r="H54" i="5"/>
  <c r="F53" i="5"/>
  <c r="J61" i="5"/>
  <c r="I60" i="5"/>
  <c r="I53" i="5"/>
  <c r="E61" i="5"/>
  <c r="I61" i="5"/>
  <c r="F60" i="5"/>
  <c r="H60" i="5"/>
  <c r="J54" i="5"/>
  <c r="G61" i="5"/>
  <c r="J53" i="5"/>
  <c r="H61" i="5"/>
  <c r="H75" i="5" s="1"/>
  <c r="G60" i="5"/>
  <c r="I54" i="5"/>
  <c r="I68" i="5" s="1"/>
  <c r="H53" i="5"/>
  <c r="E60" i="5"/>
  <c r="F61" i="5"/>
  <c r="G54" i="5"/>
  <c r="G68" i="5" s="1"/>
  <c r="K68" i="5" s="1"/>
  <c r="E53" i="5"/>
  <c r="G56" i="5"/>
  <c r="J56" i="5"/>
  <c r="F56" i="5"/>
  <c r="H55" i="5"/>
  <c r="I56" i="5"/>
  <c r="E55" i="5"/>
  <c r="H56" i="5"/>
  <c r="E56" i="5"/>
  <c r="G55" i="5"/>
  <c r="F55" i="5"/>
  <c r="I55" i="5"/>
  <c r="J55" i="5"/>
  <c r="I57" i="5"/>
  <c r="G57" i="5"/>
  <c r="E57" i="5"/>
  <c r="H57" i="5"/>
  <c r="J57" i="5"/>
  <c r="F57" i="5"/>
  <c r="K70" i="3"/>
  <c r="G77" i="3"/>
  <c r="K77" i="3" s="1"/>
  <c r="M77" i="3" s="1"/>
  <c r="H76" i="3"/>
  <c r="L76" i="3" s="1"/>
  <c r="N76" i="3" s="1"/>
  <c r="L69" i="3"/>
  <c r="E71" i="6"/>
  <c r="E83" i="6" s="1"/>
  <c r="E64" i="6"/>
  <c r="E78" i="6" s="1"/>
  <c r="E91" i="6" s="1"/>
  <c r="I71" i="6"/>
  <c r="I64" i="6"/>
  <c r="I78" i="6" s="1"/>
  <c r="E63" i="6"/>
  <c r="E70" i="6"/>
  <c r="E77" i="6" s="1"/>
  <c r="H62" i="6"/>
  <c r="H69" i="6"/>
  <c r="E69" i="6"/>
  <c r="E76" i="6" s="1"/>
  <c r="E62" i="6"/>
  <c r="H67" i="6"/>
  <c r="L67" i="6" s="1"/>
  <c r="L68" i="6"/>
  <c r="I74" i="6"/>
  <c r="H75" i="6"/>
  <c r="G67" i="6"/>
  <c r="K67" i="6" s="1"/>
  <c r="M67" i="6" s="1"/>
  <c r="O67" i="6" s="1"/>
  <c r="F81" i="6" s="1"/>
  <c r="K81" i="6" s="1"/>
  <c r="I120" i="6"/>
  <c r="I113" i="6"/>
  <c r="I127" i="6" s="1"/>
  <c r="I112" i="6"/>
  <c r="I119" i="6"/>
  <c r="I126" i="6" s="1"/>
  <c r="J118" i="6"/>
  <c r="J125" i="6" s="1"/>
  <c r="J111" i="6"/>
  <c r="H118" i="6"/>
  <c r="H111" i="6"/>
  <c r="J119" i="6"/>
  <c r="J126" i="6" s="1"/>
  <c r="J112" i="6"/>
  <c r="F117" i="6"/>
  <c r="F123" i="6"/>
  <c r="J123" i="6"/>
  <c r="L123" i="6" s="1"/>
  <c r="H116" i="6"/>
  <c r="L116" i="6" s="1"/>
  <c r="I124" i="6"/>
  <c r="I123" i="6"/>
  <c r="I271" i="6"/>
  <c r="H173" i="6"/>
  <c r="I214" i="6"/>
  <c r="E215" i="6"/>
  <c r="E229" i="6" s="1"/>
  <c r="G165" i="6"/>
  <c r="I172" i="6"/>
  <c r="F270" i="6"/>
  <c r="G215" i="6"/>
  <c r="F222" i="6"/>
  <c r="F172" i="6"/>
  <c r="I166" i="6"/>
  <c r="G166" i="6"/>
  <c r="E263" i="6"/>
  <c r="E277" i="6" s="1"/>
  <c r="F166" i="6"/>
  <c r="H165" i="6"/>
  <c r="F221" i="6"/>
  <c r="I270" i="6"/>
  <c r="H253" i="6"/>
  <c r="H260" i="6" s="1"/>
  <c r="H274" i="6" s="1"/>
  <c r="J270" i="6"/>
  <c r="G270" i="6"/>
  <c r="H271" i="6"/>
  <c r="H222" i="6"/>
  <c r="J173" i="6"/>
  <c r="E165" i="6"/>
  <c r="E179" i="6" s="1"/>
  <c r="E173" i="6"/>
  <c r="E188" i="6" s="1"/>
  <c r="H313" i="6"/>
  <c r="J319" i="6"/>
  <c r="E319" i="6"/>
  <c r="E334" i="6" s="1"/>
  <c r="J271" i="6"/>
  <c r="H221" i="6"/>
  <c r="J313" i="6"/>
  <c r="F253" i="6"/>
  <c r="F267" i="6" s="1"/>
  <c r="E214" i="6"/>
  <c r="E228" i="6" s="1"/>
  <c r="H319" i="6"/>
  <c r="I313" i="6"/>
  <c r="G221" i="6"/>
  <c r="I312" i="6"/>
  <c r="G312" i="6"/>
  <c r="F320" i="6"/>
  <c r="G320" i="6"/>
  <c r="E264" i="6"/>
  <c r="E278" i="6" s="1"/>
  <c r="F319" i="6"/>
  <c r="J253" i="6"/>
  <c r="J267" i="6" s="1"/>
  <c r="E302" i="6"/>
  <c r="E309" i="6" s="1"/>
  <c r="E323" i="6" s="1"/>
  <c r="E336" i="6" s="1"/>
  <c r="F264" i="6"/>
  <c r="G271" i="6"/>
  <c r="J221" i="6"/>
  <c r="J172" i="6"/>
  <c r="J215" i="6"/>
  <c r="E320" i="6"/>
  <c r="E335" i="6" s="1"/>
  <c r="I222" i="6"/>
  <c r="H270" i="6"/>
  <c r="J316" i="6"/>
  <c r="J309" i="6"/>
  <c r="J323" i="6" s="1"/>
  <c r="E315" i="6"/>
  <c r="E322" i="6" s="1"/>
  <c r="E308" i="6"/>
  <c r="J266" i="6"/>
  <c r="J273" i="6" s="1"/>
  <c r="J259" i="6"/>
  <c r="G265" i="6"/>
  <c r="G258" i="6"/>
  <c r="G167" i="6"/>
  <c r="G160" i="6"/>
  <c r="G217" i="6"/>
  <c r="G210" i="6"/>
  <c r="I218" i="6"/>
  <c r="I211" i="6"/>
  <c r="I225" i="6" s="1"/>
  <c r="H216" i="6"/>
  <c r="H209" i="6"/>
  <c r="J160" i="6"/>
  <c r="J167" i="6"/>
  <c r="J174" i="6" s="1"/>
  <c r="E167" i="6"/>
  <c r="E174" i="6" s="1"/>
  <c r="E160" i="6"/>
  <c r="G266" i="6"/>
  <c r="G259" i="6"/>
  <c r="E218" i="6"/>
  <c r="E230" i="6" s="1"/>
  <c r="E211" i="6"/>
  <c r="E225" i="6" s="1"/>
  <c r="E238" i="6" s="1"/>
  <c r="G216" i="6"/>
  <c r="G209" i="6"/>
  <c r="J312" i="6"/>
  <c r="H166" i="6"/>
  <c r="E313" i="6"/>
  <c r="E327" i="6" s="1"/>
  <c r="J320" i="6"/>
  <c r="H320" i="6"/>
  <c r="H263" i="6"/>
  <c r="E271" i="6"/>
  <c r="E286" i="6" s="1"/>
  <c r="G264" i="6"/>
  <c r="F271" i="6"/>
  <c r="J222" i="6"/>
  <c r="J214" i="6"/>
  <c r="J165" i="6"/>
  <c r="H218" i="6"/>
  <c r="H211" i="6"/>
  <c r="H225" i="6" s="1"/>
  <c r="I24" i="6"/>
  <c r="AC24" i="6" s="1"/>
  <c r="AA24" i="6"/>
  <c r="F265" i="6"/>
  <c r="F258" i="6"/>
  <c r="F218" i="6"/>
  <c r="F211" i="6"/>
  <c r="F225" i="6" s="1"/>
  <c r="E168" i="6"/>
  <c r="E175" i="6" s="1"/>
  <c r="E161" i="6"/>
  <c r="I169" i="6"/>
  <c r="I162" i="6"/>
  <c r="I176" i="6" s="1"/>
  <c r="F266" i="6"/>
  <c r="F259" i="6"/>
  <c r="E217" i="6"/>
  <c r="E224" i="6" s="1"/>
  <c r="E210" i="6"/>
  <c r="F169" i="6"/>
  <c r="F162" i="6"/>
  <c r="F176" i="6" s="1"/>
  <c r="J315" i="6"/>
  <c r="J322" i="6" s="1"/>
  <c r="J308" i="6"/>
  <c r="I314" i="6"/>
  <c r="I321" i="6" s="1"/>
  <c r="I307" i="6"/>
  <c r="J265" i="6"/>
  <c r="J272" i="6" s="1"/>
  <c r="J258" i="6"/>
  <c r="E216" i="6"/>
  <c r="E223" i="6" s="1"/>
  <c r="E209" i="6"/>
  <c r="J218" i="6"/>
  <c r="J211" i="6"/>
  <c r="J225" i="6" s="1"/>
  <c r="I160" i="6"/>
  <c r="I167" i="6"/>
  <c r="I174" i="6" s="1"/>
  <c r="J169" i="6"/>
  <c r="J162" i="6"/>
  <c r="J176" i="6" s="1"/>
  <c r="J264" i="6"/>
  <c r="H215" i="6"/>
  <c r="F214" i="6"/>
  <c r="H312" i="6"/>
  <c r="F312" i="6"/>
  <c r="E270" i="6"/>
  <c r="E285" i="6" s="1"/>
  <c r="I221" i="6"/>
  <c r="F215" i="6"/>
  <c r="G172" i="6"/>
  <c r="H172" i="6"/>
  <c r="I165" i="6"/>
  <c r="F173" i="6"/>
  <c r="F314" i="6"/>
  <c r="F307" i="6"/>
  <c r="G315" i="6"/>
  <c r="G308" i="6"/>
  <c r="J314" i="6"/>
  <c r="J321" i="6" s="1"/>
  <c r="J307" i="6"/>
  <c r="H315" i="6"/>
  <c r="H308" i="6"/>
  <c r="E314" i="6"/>
  <c r="E321" i="6" s="1"/>
  <c r="E307" i="6"/>
  <c r="H314" i="6"/>
  <c r="H307" i="6"/>
  <c r="E265" i="6"/>
  <c r="E272" i="6" s="1"/>
  <c r="E258" i="6"/>
  <c r="E267" i="6"/>
  <c r="E279" i="6" s="1"/>
  <c r="E260" i="6"/>
  <c r="E274" i="6" s="1"/>
  <c r="E287" i="6" s="1"/>
  <c r="F217" i="6"/>
  <c r="F210" i="6"/>
  <c r="J209" i="6"/>
  <c r="J216" i="6"/>
  <c r="J223" i="6" s="1"/>
  <c r="G218" i="6"/>
  <c r="G211" i="6"/>
  <c r="G225" i="6" s="1"/>
  <c r="H217" i="6"/>
  <c r="H210" i="6"/>
  <c r="J168" i="6"/>
  <c r="J175" i="6" s="1"/>
  <c r="J161" i="6"/>
  <c r="H168" i="6"/>
  <c r="H161" i="6"/>
  <c r="J166" i="6"/>
  <c r="E166" i="6"/>
  <c r="E180" i="6" s="1"/>
  <c r="I320" i="6"/>
  <c r="G313" i="6"/>
  <c r="I263" i="6"/>
  <c r="I264" i="6"/>
  <c r="H264" i="6"/>
  <c r="G222" i="6"/>
  <c r="E222" i="6"/>
  <c r="E237" i="6" s="1"/>
  <c r="F165" i="6"/>
  <c r="I173" i="6"/>
  <c r="G173" i="6"/>
  <c r="H316" i="6"/>
  <c r="H309" i="6"/>
  <c r="H323" i="6" s="1"/>
  <c r="H266" i="6"/>
  <c r="H259" i="6"/>
  <c r="I266" i="6"/>
  <c r="I273" i="6" s="1"/>
  <c r="I259" i="6"/>
  <c r="I216" i="6"/>
  <c r="I223" i="6" s="1"/>
  <c r="I209" i="6"/>
  <c r="F315" i="6"/>
  <c r="F308" i="6"/>
  <c r="F316" i="6"/>
  <c r="F309" i="6"/>
  <c r="F323" i="6" s="1"/>
  <c r="H265" i="6"/>
  <c r="H258" i="6"/>
  <c r="H169" i="6"/>
  <c r="H162" i="6"/>
  <c r="H176" i="6" s="1"/>
  <c r="I168" i="6"/>
  <c r="I175" i="6" s="1"/>
  <c r="I161" i="6"/>
  <c r="J217" i="6"/>
  <c r="J224" i="6" s="1"/>
  <c r="J210" i="6"/>
  <c r="G168" i="6"/>
  <c r="G161" i="6"/>
  <c r="G314" i="6"/>
  <c r="G307" i="6"/>
  <c r="I315" i="6"/>
  <c r="I322" i="6" s="1"/>
  <c r="I308" i="6"/>
  <c r="E266" i="6"/>
  <c r="E273" i="6" s="1"/>
  <c r="E259" i="6"/>
  <c r="I265" i="6"/>
  <c r="I272" i="6" s="1"/>
  <c r="I258" i="6"/>
  <c r="F216" i="6"/>
  <c r="F209" i="6"/>
  <c r="I217" i="6"/>
  <c r="I224" i="6" s="1"/>
  <c r="I210" i="6"/>
  <c r="F168" i="6"/>
  <c r="F161" i="6"/>
  <c r="G169" i="6"/>
  <c r="G162" i="6"/>
  <c r="G176" i="6" s="1"/>
  <c r="E169" i="6"/>
  <c r="E181" i="6" s="1"/>
  <c r="E162" i="6"/>
  <c r="E176" i="6" s="1"/>
  <c r="E189" i="6" s="1"/>
  <c r="H167" i="6"/>
  <c r="H160" i="6"/>
  <c r="F167" i="6"/>
  <c r="F160" i="6"/>
  <c r="E172" i="6"/>
  <c r="E187" i="6" s="1"/>
  <c r="H172" i="3"/>
  <c r="E124" i="3"/>
  <c r="E139" i="3" s="1"/>
  <c r="I319" i="6"/>
  <c r="F313" i="6"/>
  <c r="G319" i="6"/>
  <c r="E312" i="6"/>
  <c r="E326" i="6" s="1"/>
  <c r="J263" i="6"/>
  <c r="G263" i="6"/>
  <c r="F263" i="6"/>
  <c r="G214" i="6"/>
  <c r="H214" i="6"/>
  <c r="I215" i="6"/>
  <c r="E221" i="6"/>
  <c r="E236" i="6" s="1"/>
  <c r="Z24" i="5"/>
  <c r="F302" i="5" s="1"/>
  <c r="Y24" i="5"/>
  <c r="E253" i="5" s="1"/>
  <c r="G24" i="5"/>
  <c r="J158" i="5"/>
  <c r="J155" i="5"/>
  <c r="H154" i="5"/>
  <c r="F153" i="5"/>
  <c r="J151" i="5"/>
  <c r="E159" i="5"/>
  <c r="I154" i="5"/>
  <c r="G153" i="5"/>
  <c r="E152" i="5"/>
  <c r="F159" i="5"/>
  <c r="J154" i="5"/>
  <c r="H153" i="5"/>
  <c r="F152" i="5"/>
  <c r="I159" i="5"/>
  <c r="G158" i="5"/>
  <c r="G155" i="5"/>
  <c r="E154" i="5"/>
  <c r="I152" i="5"/>
  <c r="G151" i="5"/>
  <c r="G159" i="5"/>
  <c r="E155" i="5"/>
  <c r="G152" i="5"/>
  <c r="E153" i="5"/>
  <c r="H159" i="5"/>
  <c r="F155" i="5"/>
  <c r="H152" i="5"/>
  <c r="I155" i="5"/>
  <c r="J159" i="5"/>
  <c r="H155" i="5"/>
  <c r="J152" i="5"/>
  <c r="F158" i="5"/>
  <c r="J153" i="5"/>
  <c r="F151" i="5"/>
  <c r="F154" i="5"/>
  <c r="H158" i="5"/>
  <c r="G154" i="5"/>
  <c r="E151" i="5"/>
  <c r="E158" i="5"/>
  <c r="I158" i="5"/>
  <c r="I153" i="5"/>
  <c r="H151" i="5"/>
  <c r="I151" i="5"/>
  <c r="E208" i="5"/>
  <c r="I203" i="5"/>
  <c r="G202" i="5"/>
  <c r="E201" i="5"/>
  <c r="F208" i="5"/>
  <c r="J203" i="5"/>
  <c r="H202" i="5"/>
  <c r="F201" i="5"/>
  <c r="G208" i="5"/>
  <c r="E207" i="5"/>
  <c r="E204" i="5"/>
  <c r="I202" i="5"/>
  <c r="G201" i="5"/>
  <c r="E200" i="5"/>
  <c r="J208" i="5"/>
  <c r="H207" i="5"/>
  <c r="H204" i="5"/>
  <c r="F203" i="5"/>
  <c r="J201" i="5"/>
  <c r="H200" i="5"/>
  <c r="H208" i="5"/>
  <c r="F204" i="5"/>
  <c r="H201" i="5"/>
  <c r="F202" i="5"/>
  <c r="I208" i="5"/>
  <c r="G204" i="5"/>
  <c r="I201" i="5"/>
  <c r="J204" i="5"/>
  <c r="I204" i="5"/>
  <c r="E202" i="5"/>
  <c r="G207" i="5"/>
  <c r="E203" i="5"/>
  <c r="G200" i="5"/>
  <c r="I207" i="5"/>
  <c r="G203" i="5"/>
  <c r="I200" i="5"/>
  <c r="J200" i="5"/>
  <c r="J207" i="5"/>
  <c r="F200" i="5"/>
  <c r="J202" i="5"/>
  <c r="H203" i="5"/>
  <c r="F207" i="5"/>
  <c r="AB24" i="5"/>
  <c r="H302" i="5" s="1"/>
  <c r="J24" i="5"/>
  <c r="AD24" i="5" s="1"/>
  <c r="J253" i="5" s="1"/>
  <c r="F257" i="5"/>
  <c r="J252" i="5"/>
  <c r="H251" i="5"/>
  <c r="F250" i="5"/>
  <c r="G257" i="5"/>
  <c r="E256" i="5"/>
  <c r="I251" i="5"/>
  <c r="G250" i="5"/>
  <c r="E249" i="5"/>
  <c r="H257" i="5"/>
  <c r="F256" i="5"/>
  <c r="J251" i="5"/>
  <c r="H250" i="5"/>
  <c r="F249" i="5"/>
  <c r="I256" i="5"/>
  <c r="G252" i="5"/>
  <c r="E251" i="5"/>
  <c r="I249" i="5"/>
  <c r="I257" i="5"/>
  <c r="I250" i="5"/>
  <c r="J257" i="5"/>
  <c r="J250" i="5"/>
  <c r="F251" i="5"/>
  <c r="G251" i="5"/>
  <c r="H256" i="5"/>
  <c r="F252" i="5"/>
  <c r="H249" i="5"/>
  <c r="J256" i="5"/>
  <c r="H252" i="5"/>
  <c r="J249" i="5"/>
  <c r="G256" i="5"/>
  <c r="G249" i="5"/>
  <c r="E257" i="5"/>
  <c r="E250" i="5"/>
  <c r="E252" i="5"/>
  <c r="I252" i="5"/>
  <c r="G306" i="5"/>
  <c r="E305" i="5"/>
  <c r="I300" i="5"/>
  <c r="G299" i="5"/>
  <c r="E298" i="5"/>
  <c r="H306" i="5"/>
  <c r="F305" i="5"/>
  <c r="J300" i="5"/>
  <c r="H299" i="5"/>
  <c r="F298" i="5"/>
  <c r="I306" i="5"/>
  <c r="G305" i="5"/>
  <c r="E301" i="5"/>
  <c r="I299" i="5"/>
  <c r="G298" i="5"/>
  <c r="J305" i="5"/>
  <c r="H301" i="5"/>
  <c r="F300" i="5"/>
  <c r="J298" i="5"/>
  <c r="J306" i="5"/>
  <c r="J299" i="5"/>
  <c r="H300" i="5"/>
  <c r="E300" i="5"/>
  <c r="G300" i="5"/>
  <c r="I305" i="5"/>
  <c r="G301" i="5"/>
  <c r="I298" i="5"/>
  <c r="E306" i="5"/>
  <c r="I301" i="5"/>
  <c r="E299" i="5"/>
  <c r="F301" i="5"/>
  <c r="J301" i="5"/>
  <c r="H305" i="5"/>
  <c r="F306" i="5"/>
  <c r="H298" i="5"/>
  <c r="F299" i="5"/>
  <c r="I124" i="3"/>
  <c r="E256" i="3"/>
  <c r="E263" i="3" s="1"/>
  <c r="E277" i="3" s="1"/>
  <c r="I256" i="3"/>
  <c r="I270" i="3" s="1"/>
  <c r="F256" i="3"/>
  <c r="F263" i="3" s="1"/>
  <c r="H256" i="3"/>
  <c r="H270" i="3" s="1"/>
  <c r="G256" i="3"/>
  <c r="G263" i="3" s="1"/>
  <c r="J256" i="3"/>
  <c r="J263" i="3" s="1"/>
  <c r="E84" i="3"/>
  <c r="E85" i="3"/>
  <c r="P82" i="3"/>
  <c r="P81" i="3"/>
  <c r="G116" i="3"/>
  <c r="E123" i="3"/>
  <c r="E138" i="3" s="1"/>
  <c r="E92" i="3"/>
  <c r="E93" i="3"/>
  <c r="P89" i="3"/>
  <c r="P90" i="3"/>
  <c r="H124" i="3"/>
  <c r="G172" i="3"/>
  <c r="F123" i="3"/>
  <c r="F166" i="3"/>
  <c r="J124" i="3"/>
  <c r="G117" i="3"/>
  <c r="I172" i="3"/>
  <c r="I123" i="3"/>
  <c r="F165" i="3"/>
  <c r="I166" i="3"/>
  <c r="H166" i="3"/>
  <c r="E172" i="3"/>
  <c r="E187" i="3" s="1"/>
  <c r="F117" i="3"/>
  <c r="J116" i="3"/>
  <c r="E155" i="3"/>
  <c r="E162" i="3" s="1"/>
  <c r="E176" i="3" s="1"/>
  <c r="E189" i="3" s="1"/>
  <c r="H123" i="3"/>
  <c r="J119" i="3"/>
  <c r="J126" i="3" s="1"/>
  <c r="J112" i="3"/>
  <c r="F111" i="3"/>
  <c r="F118" i="3"/>
  <c r="I118" i="3"/>
  <c r="I125" i="3" s="1"/>
  <c r="I111" i="3"/>
  <c r="E117" i="3"/>
  <c r="E131" i="3" s="1"/>
  <c r="F222" i="3"/>
  <c r="E221" i="3"/>
  <c r="E236" i="3" s="1"/>
  <c r="F124" i="3"/>
  <c r="F116" i="3"/>
  <c r="G124" i="3"/>
  <c r="G118" i="3"/>
  <c r="G111" i="3"/>
  <c r="H118" i="3"/>
  <c r="H111" i="3"/>
  <c r="I112" i="3"/>
  <c r="I119" i="3"/>
  <c r="I126" i="3" s="1"/>
  <c r="J215" i="3"/>
  <c r="G214" i="3"/>
  <c r="H116" i="3"/>
  <c r="J117" i="3"/>
  <c r="F106" i="3"/>
  <c r="E116" i="3"/>
  <c r="E130" i="3" s="1"/>
  <c r="E120" i="3"/>
  <c r="E132" i="3" s="1"/>
  <c r="E113" i="3"/>
  <c r="E127" i="3" s="1"/>
  <c r="E140" i="3" s="1"/>
  <c r="F119" i="3"/>
  <c r="F112" i="3"/>
  <c r="G119" i="3"/>
  <c r="G112" i="3"/>
  <c r="E118" i="3"/>
  <c r="E125" i="3" s="1"/>
  <c r="E111" i="3"/>
  <c r="J118" i="3"/>
  <c r="J125" i="3" s="1"/>
  <c r="J111" i="3"/>
  <c r="I215" i="3"/>
  <c r="E166" i="3"/>
  <c r="E180" i="3" s="1"/>
  <c r="I165" i="3"/>
  <c r="G166" i="3"/>
  <c r="G123" i="3"/>
  <c r="E112" i="3"/>
  <c r="E119" i="3"/>
  <c r="E126" i="3" s="1"/>
  <c r="H112" i="3"/>
  <c r="H119" i="3"/>
  <c r="J173" i="3"/>
  <c r="I214" i="3"/>
  <c r="H215" i="3"/>
  <c r="J221" i="3"/>
  <c r="J172" i="3"/>
  <c r="J123" i="3"/>
  <c r="I116" i="3"/>
  <c r="H117" i="3"/>
  <c r="I117" i="3"/>
  <c r="H168" i="3"/>
  <c r="H161" i="3"/>
  <c r="G167" i="3"/>
  <c r="G160" i="3"/>
  <c r="E161" i="3"/>
  <c r="E168" i="3"/>
  <c r="E175" i="3" s="1"/>
  <c r="H221" i="3"/>
  <c r="F173" i="3"/>
  <c r="F155" i="3"/>
  <c r="G173" i="3"/>
  <c r="E167" i="3"/>
  <c r="E174" i="3" s="1"/>
  <c r="E160" i="3"/>
  <c r="F214" i="3"/>
  <c r="E215" i="3"/>
  <c r="E229" i="3" s="1"/>
  <c r="J165" i="3"/>
  <c r="J166" i="3"/>
  <c r="H165" i="3"/>
  <c r="E165" i="3"/>
  <c r="E179" i="3" s="1"/>
  <c r="H160" i="3"/>
  <c r="H167" i="3"/>
  <c r="J167" i="3"/>
  <c r="J174" i="3" s="1"/>
  <c r="J160" i="3"/>
  <c r="I167" i="3"/>
  <c r="I174" i="3" s="1"/>
  <c r="I160" i="3"/>
  <c r="F167" i="3"/>
  <c r="F160" i="3"/>
  <c r="G161" i="3"/>
  <c r="G168" i="3"/>
  <c r="F204" i="3"/>
  <c r="F218" i="3" s="1"/>
  <c r="G165" i="3"/>
  <c r="E204" i="3"/>
  <c r="E211" i="3" s="1"/>
  <c r="E225" i="3" s="1"/>
  <c r="E238" i="3" s="1"/>
  <c r="G215" i="3"/>
  <c r="E173" i="3"/>
  <c r="E188" i="3" s="1"/>
  <c r="H173" i="3"/>
  <c r="I173" i="3"/>
  <c r="F168" i="3"/>
  <c r="F161" i="3"/>
  <c r="I168" i="3"/>
  <c r="I175" i="3" s="1"/>
  <c r="I161" i="3"/>
  <c r="J161" i="3"/>
  <c r="J168" i="3"/>
  <c r="J175" i="3" s="1"/>
  <c r="F172" i="3"/>
  <c r="H209" i="3"/>
  <c r="H216" i="3"/>
  <c r="H217" i="3"/>
  <c r="H210" i="3"/>
  <c r="J222" i="3"/>
  <c r="E222" i="3"/>
  <c r="E237" i="3" s="1"/>
  <c r="F221" i="3"/>
  <c r="G222" i="3"/>
  <c r="J216" i="3"/>
  <c r="J223" i="3" s="1"/>
  <c r="J209" i="3"/>
  <c r="F217" i="3"/>
  <c r="F210" i="3"/>
  <c r="J217" i="3"/>
  <c r="J224" i="3" s="1"/>
  <c r="J210" i="3"/>
  <c r="J214" i="3"/>
  <c r="H214" i="3"/>
  <c r="G221" i="3"/>
  <c r="E214" i="3"/>
  <c r="E228" i="3" s="1"/>
  <c r="G210" i="3"/>
  <c r="G217" i="3"/>
  <c r="I216" i="3"/>
  <c r="I223" i="3" s="1"/>
  <c r="I209" i="3"/>
  <c r="F216" i="3"/>
  <c r="F209" i="3"/>
  <c r="E210" i="3"/>
  <c r="E217" i="3"/>
  <c r="E224" i="3" s="1"/>
  <c r="I221" i="3"/>
  <c r="F215" i="3"/>
  <c r="I222" i="3"/>
  <c r="I217" i="3"/>
  <c r="I224" i="3" s="1"/>
  <c r="I210" i="3"/>
  <c r="E216" i="3"/>
  <c r="E223" i="3" s="1"/>
  <c r="E209" i="3"/>
  <c r="G216" i="3"/>
  <c r="G209" i="3"/>
  <c r="H222" i="3"/>
  <c r="G271" i="3"/>
  <c r="E313" i="3"/>
  <c r="E327" i="3" s="1"/>
  <c r="J271" i="3"/>
  <c r="F320" i="3"/>
  <c r="I319" i="3"/>
  <c r="E271" i="3"/>
  <c r="E286" i="3" s="1"/>
  <c r="H264" i="3"/>
  <c r="S20" i="3"/>
  <c r="AC20" i="3" s="1"/>
  <c r="AA20" i="3"/>
  <c r="T20" i="3"/>
  <c r="AD20" i="3" s="1"/>
  <c r="AB20" i="3"/>
  <c r="I24" i="3"/>
  <c r="F271" i="3"/>
  <c r="J319" i="3"/>
  <c r="G313" i="3"/>
  <c r="I264" i="3"/>
  <c r="J313" i="3"/>
  <c r="E305" i="3"/>
  <c r="E312" i="3" s="1"/>
  <c r="E326" i="3" s="1"/>
  <c r="F305" i="3"/>
  <c r="F319" i="3" s="1"/>
  <c r="H305" i="3"/>
  <c r="H319" i="3" s="1"/>
  <c r="I271" i="3"/>
  <c r="H320" i="3"/>
  <c r="I313" i="3"/>
  <c r="G259" i="3"/>
  <c r="G266" i="3"/>
  <c r="H315" i="3"/>
  <c r="H308" i="3"/>
  <c r="E308" i="3"/>
  <c r="E315" i="3"/>
  <c r="E322" i="3" s="1"/>
  <c r="H266" i="3"/>
  <c r="H259" i="3"/>
  <c r="J315" i="3"/>
  <c r="J322" i="3" s="1"/>
  <c r="J308" i="3"/>
  <c r="F308" i="3"/>
  <c r="F315" i="3"/>
  <c r="F259" i="3"/>
  <c r="F266" i="3"/>
  <c r="G308" i="3"/>
  <c r="G315" i="3"/>
  <c r="M23" i="3"/>
  <c r="O23" i="3" s="1"/>
  <c r="E251" i="3" s="1"/>
  <c r="E265" i="3" s="1"/>
  <c r="E272" i="3" s="1"/>
  <c r="N23" i="3"/>
  <c r="P23" i="3" s="1"/>
  <c r="F251" i="3" s="1"/>
  <c r="F258" i="3" s="1"/>
  <c r="L24" i="3"/>
  <c r="I259" i="3"/>
  <c r="I266" i="3"/>
  <c r="I273" i="3" s="1"/>
  <c r="E266" i="3"/>
  <c r="E273" i="3" s="1"/>
  <c r="E259" i="3"/>
  <c r="J320" i="3"/>
  <c r="H313" i="3"/>
  <c r="I312" i="3"/>
  <c r="F264" i="3"/>
  <c r="H271" i="3"/>
  <c r="I308" i="3"/>
  <c r="I315" i="3"/>
  <c r="I322" i="3" s="1"/>
  <c r="J312" i="3"/>
  <c r="G264" i="3"/>
  <c r="I320" i="3"/>
  <c r="G320" i="3"/>
  <c r="F313" i="3"/>
  <c r="E264" i="3"/>
  <c r="E278" i="3" s="1"/>
  <c r="J266" i="3"/>
  <c r="J273" i="3" s="1"/>
  <c r="J259" i="3"/>
  <c r="G305" i="3"/>
  <c r="G319" i="3" s="1"/>
  <c r="E320" i="3"/>
  <c r="E335" i="3" s="1"/>
  <c r="J264" i="3"/>
  <c r="N74" i="3" l="1"/>
  <c r="N75" i="3"/>
  <c r="R75" i="3" s="1"/>
  <c r="I90" i="3" s="1"/>
  <c r="N90" i="3" s="1"/>
  <c r="K74" i="6"/>
  <c r="M74" i="6" s="1"/>
  <c r="O74" i="6" s="1"/>
  <c r="F89" i="6" s="1"/>
  <c r="K89" i="6" s="1"/>
  <c r="K68" i="6"/>
  <c r="M68" i="6" s="1"/>
  <c r="R76" i="3"/>
  <c r="P74" i="3"/>
  <c r="G89" i="3" s="1"/>
  <c r="L89" i="3" s="1"/>
  <c r="O74" i="3"/>
  <c r="F89" i="3" s="1"/>
  <c r="K89" i="3" s="1"/>
  <c r="K75" i="6"/>
  <c r="N75" i="6" s="1"/>
  <c r="Q75" i="6" s="1"/>
  <c r="H90" i="6" s="1"/>
  <c r="M90" i="6" s="1"/>
  <c r="M75" i="3"/>
  <c r="O75" i="3" s="1"/>
  <c r="F90" i="3" s="1"/>
  <c r="K90" i="3" s="1"/>
  <c r="K116" i="6"/>
  <c r="O78" i="3"/>
  <c r="F91" i="3" s="1"/>
  <c r="K91" i="3" s="1"/>
  <c r="E117" i="5"/>
  <c r="E131" i="5" s="1"/>
  <c r="F124" i="5"/>
  <c r="O71" i="3"/>
  <c r="F83" i="3" s="1"/>
  <c r="K83" i="3" s="1"/>
  <c r="Q75" i="3"/>
  <c r="H90" i="3" s="1"/>
  <c r="M90" i="3" s="1"/>
  <c r="G124" i="5"/>
  <c r="J123" i="5"/>
  <c r="L123" i="5" s="1"/>
  <c r="K124" i="6"/>
  <c r="L75" i="6"/>
  <c r="E74" i="5"/>
  <c r="E89" i="5" s="1"/>
  <c r="H74" i="5"/>
  <c r="I67" i="5"/>
  <c r="N78" i="3"/>
  <c r="Q74" i="3"/>
  <c r="H89" i="3" s="1"/>
  <c r="M89" i="3" s="1"/>
  <c r="R74" i="3"/>
  <c r="I89" i="3" s="1"/>
  <c r="N89" i="3" s="1"/>
  <c r="K120" i="6"/>
  <c r="P82" i="6"/>
  <c r="G116" i="5"/>
  <c r="F116" i="5"/>
  <c r="I117" i="5"/>
  <c r="N70" i="3"/>
  <c r="Q70" i="3" s="1"/>
  <c r="M124" i="6"/>
  <c r="P124" i="6" s="1"/>
  <c r="G139" i="6" s="1"/>
  <c r="L139" i="6" s="1"/>
  <c r="G67" i="5"/>
  <c r="K67" i="5" s="1"/>
  <c r="P139" i="6"/>
  <c r="E116" i="5"/>
  <c r="E130" i="5" s="1"/>
  <c r="N116" i="6"/>
  <c r="Q116" i="6" s="1"/>
  <c r="H130" i="6" s="1"/>
  <c r="M130" i="6" s="1"/>
  <c r="J67" i="5"/>
  <c r="F74" i="5"/>
  <c r="E68" i="5"/>
  <c r="E82" i="5" s="1"/>
  <c r="M69" i="3"/>
  <c r="P69" i="3" s="1"/>
  <c r="L127" i="6"/>
  <c r="J75" i="5"/>
  <c r="L75" i="5" s="1"/>
  <c r="F68" i="5"/>
  <c r="K78" i="6"/>
  <c r="K117" i="6"/>
  <c r="M117" i="6" s="1"/>
  <c r="P117" i="6" s="1"/>
  <c r="G131" i="6" s="1"/>
  <c r="L131" i="6" s="1"/>
  <c r="O124" i="6"/>
  <c r="F139" i="6" s="1"/>
  <c r="K139" i="6" s="1"/>
  <c r="J64" i="5"/>
  <c r="J78" i="5" s="1"/>
  <c r="J71" i="5"/>
  <c r="G69" i="5"/>
  <c r="G62" i="5"/>
  <c r="G70" i="5"/>
  <c r="G63" i="5"/>
  <c r="H68" i="5"/>
  <c r="K123" i="6"/>
  <c r="M123" i="6" s="1"/>
  <c r="P123" i="6" s="1"/>
  <c r="G138" i="6" s="1"/>
  <c r="L138" i="6" s="1"/>
  <c r="F126" i="6"/>
  <c r="P77" i="3"/>
  <c r="P74" i="6"/>
  <c r="G89" i="6" s="1"/>
  <c r="L89" i="6" s="1"/>
  <c r="K69" i="6"/>
  <c r="G76" i="6"/>
  <c r="K76" i="6" s="1"/>
  <c r="G112" i="5"/>
  <c r="G119" i="5"/>
  <c r="E92" i="6"/>
  <c r="E93" i="6"/>
  <c r="O67" i="3"/>
  <c r="F81" i="3" s="1"/>
  <c r="K81" i="3" s="1"/>
  <c r="Q81" i="3" s="1"/>
  <c r="J69" i="5"/>
  <c r="J76" i="5" s="1"/>
  <c r="J62" i="5"/>
  <c r="H69" i="5"/>
  <c r="H62" i="5"/>
  <c r="M76" i="3"/>
  <c r="O76" i="3" s="1"/>
  <c r="E141" i="6"/>
  <c r="E142" i="6"/>
  <c r="O123" i="6"/>
  <c r="F138" i="6" s="1"/>
  <c r="K138" i="6" s="1"/>
  <c r="N67" i="6"/>
  <c r="I64" i="5"/>
  <c r="I78" i="5" s="1"/>
  <c r="I71" i="5"/>
  <c r="I63" i="5"/>
  <c r="I70" i="5"/>
  <c r="I77" i="5" s="1"/>
  <c r="N74" i="6"/>
  <c r="R74" i="6" s="1"/>
  <c r="I89" i="6" s="1"/>
  <c r="N89" i="6" s="1"/>
  <c r="E134" i="6"/>
  <c r="E133" i="6"/>
  <c r="F113" i="5"/>
  <c r="F127" i="5" s="1"/>
  <c r="F120" i="5"/>
  <c r="J118" i="5"/>
  <c r="J125" i="5" s="1"/>
  <c r="J111" i="5"/>
  <c r="E119" i="5"/>
  <c r="E126" i="5" s="1"/>
  <c r="E112" i="5"/>
  <c r="F118" i="5"/>
  <c r="F111" i="5"/>
  <c r="L118" i="6"/>
  <c r="H125" i="6"/>
  <c r="L125" i="6" s="1"/>
  <c r="H64" i="5"/>
  <c r="H78" i="5" s="1"/>
  <c r="L78" i="5" s="1"/>
  <c r="H71" i="5"/>
  <c r="L71" i="5" s="1"/>
  <c r="E63" i="5"/>
  <c r="E70" i="5"/>
  <c r="E77" i="5" s="1"/>
  <c r="E67" i="5"/>
  <c r="E81" i="5" s="1"/>
  <c r="H67" i="5"/>
  <c r="L67" i="5" s="1"/>
  <c r="I74" i="5"/>
  <c r="K119" i="6"/>
  <c r="G126" i="6"/>
  <c r="K126" i="6" s="1"/>
  <c r="L71" i="6"/>
  <c r="P75" i="3"/>
  <c r="G90" i="3" s="1"/>
  <c r="L90" i="3" s="1"/>
  <c r="R90" i="3" s="1"/>
  <c r="N124" i="6"/>
  <c r="K71" i="6"/>
  <c r="P130" i="6"/>
  <c r="H126" i="6"/>
  <c r="L126" i="6" s="1"/>
  <c r="L119" i="6"/>
  <c r="L120" i="6"/>
  <c r="N120" i="6" s="1"/>
  <c r="R120" i="6" s="1"/>
  <c r="I132" i="6" s="1"/>
  <c r="N132" i="6" s="1"/>
  <c r="K70" i="6"/>
  <c r="G77" i="6"/>
  <c r="K77" i="6" s="1"/>
  <c r="I113" i="5"/>
  <c r="I127" i="5" s="1"/>
  <c r="I120" i="5"/>
  <c r="J120" i="5"/>
  <c r="J113" i="5"/>
  <c r="J127" i="5" s="1"/>
  <c r="J112" i="5"/>
  <c r="J119" i="5"/>
  <c r="J126" i="5" s="1"/>
  <c r="H118" i="5"/>
  <c r="H111" i="5"/>
  <c r="F119" i="5"/>
  <c r="F112" i="5"/>
  <c r="G123" i="5"/>
  <c r="K123" i="5" s="1"/>
  <c r="F117" i="5"/>
  <c r="E84" i="6"/>
  <c r="E85" i="6"/>
  <c r="O77" i="3"/>
  <c r="E71" i="5"/>
  <c r="E83" i="5" s="1"/>
  <c r="E64" i="5"/>
  <c r="E78" i="5" s="1"/>
  <c r="E91" i="5" s="1"/>
  <c r="P89" i="5" s="1"/>
  <c r="I69" i="5"/>
  <c r="I76" i="5" s="1"/>
  <c r="I62" i="5"/>
  <c r="H63" i="5"/>
  <c r="H70" i="5"/>
  <c r="F70" i="5"/>
  <c r="F63" i="5"/>
  <c r="G75" i="5"/>
  <c r="I75" i="5"/>
  <c r="F125" i="6"/>
  <c r="P90" i="6"/>
  <c r="L78" i="6"/>
  <c r="N78" i="6" s="1"/>
  <c r="Q78" i="6" s="1"/>
  <c r="H91" i="6" s="1"/>
  <c r="M91" i="6" s="1"/>
  <c r="P131" i="6"/>
  <c r="G125" i="6"/>
  <c r="K125" i="6" s="1"/>
  <c r="M125" i="6" s="1"/>
  <c r="K118" i="6"/>
  <c r="P81" i="6"/>
  <c r="O117" i="6"/>
  <c r="F131" i="6" s="1"/>
  <c r="K131" i="6" s="1"/>
  <c r="N117" i="6"/>
  <c r="R117" i="6" s="1"/>
  <c r="I131" i="6" s="1"/>
  <c r="N131" i="6" s="1"/>
  <c r="P67" i="6"/>
  <c r="G81" i="6" s="1"/>
  <c r="L81" i="6" s="1"/>
  <c r="R78" i="6"/>
  <c r="I91" i="6" s="1"/>
  <c r="N91" i="6" s="1"/>
  <c r="N67" i="3"/>
  <c r="G120" i="5"/>
  <c r="G113" i="5"/>
  <c r="G127" i="5" s="1"/>
  <c r="K127" i="5" s="1"/>
  <c r="H113" i="5"/>
  <c r="H127" i="5" s="1"/>
  <c r="L127" i="5" s="1"/>
  <c r="H120" i="5"/>
  <c r="L120" i="5" s="1"/>
  <c r="I124" i="5"/>
  <c r="K124" i="5" s="1"/>
  <c r="G111" i="5"/>
  <c r="G118" i="5"/>
  <c r="E124" i="5"/>
  <c r="E139" i="5" s="1"/>
  <c r="E123" i="5"/>
  <c r="E138" i="5" s="1"/>
  <c r="L124" i="5"/>
  <c r="J117" i="5"/>
  <c r="I116" i="5"/>
  <c r="K116" i="5" s="1"/>
  <c r="H117" i="5"/>
  <c r="N68" i="6"/>
  <c r="L69" i="6"/>
  <c r="H76" i="6"/>
  <c r="L76" i="6" s="1"/>
  <c r="N76" i="6" s="1"/>
  <c r="N69" i="3"/>
  <c r="M70" i="3"/>
  <c r="F64" i="5"/>
  <c r="F78" i="5" s="1"/>
  <c r="F71" i="5"/>
  <c r="G71" i="5"/>
  <c r="G64" i="5"/>
  <c r="G78" i="5" s="1"/>
  <c r="K78" i="5" s="1"/>
  <c r="F62" i="5"/>
  <c r="F69" i="5"/>
  <c r="E69" i="5"/>
  <c r="E76" i="5" s="1"/>
  <c r="E62" i="5"/>
  <c r="J63" i="5"/>
  <c r="J70" i="5"/>
  <c r="J77" i="5" s="1"/>
  <c r="F75" i="5"/>
  <c r="G74" i="5"/>
  <c r="J68" i="5"/>
  <c r="E75" i="5"/>
  <c r="E90" i="5" s="1"/>
  <c r="P90" i="5" s="1"/>
  <c r="F67" i="5"/>
  <c r="J74" i="5"/>
  <c r="P89" i="6"/>
  <c r="E94" i="6"/>
  <c r="F77" i="6"/>
  <c r="N77" i="3"/>
  <c r="R77" i="3" s="1"/>
  <c r="R70" i="3"/>
  <c r="M116" i="6"/>
  <c r="H77" i="6"/>
  <c r="L77" i="6" s="1"/>
  <c r="N77" i="6" s="1"/>
  <c r="R77" i="6" s="1"/>
  <c r="L70" i="6"/>
  <c r="N70" i="6" s="1"/>
  <c r="R70" i="6" s="1"/>
  <c r="N71" i="3"/>
  <c r="Q76" i="3"/>
  <c r="K127" i="6"/>
  <c r="M127" i="6" s="1"/>
  <c r="P127" i="6" s="1"/>
  <c r="G140" i="6" s="1"/>
  <c r="L140" i="6" s="1"/>
  <c r="F76" i="6"/>
  <c r="I119" i="5"/>
  <c r="I126" i="5" s="1"/>
  <c r="I112" i="5"/>
  <c r="E113" i="5"/>
  <c r="E127" i="5" s="1"/>
  <c r="E140" i="5" s="1"/>
  <c r="E120" i="5"/>
  <c r="E132" i="5" s="1"/>
  <c r="P131" i="5" s="1"/>
  <c r="I111" i="5"/>
  <c r="I118" i="5"/>
  <c r="I125" i="5" s="1"/>
  <c r="H112" i="5"/>
  <c r="H119" i="5"/>
  <c r="E111" i="5"/>
  <c r="E118" i="5"/>
  <c r="E125" i="5" s="1"/>
  <c r="F123" i="5"/>
  <c r="G117" i="5"/>
  <c r="K117" i="5" s="1"/>
  <c r="J116" i="5"/>
  <c r="H116" i="5"/>
  <c r="Q68" i="3"/>
  <c r="H82" i="3" s="1"/>
  <c r="M82" i="3" s="1"/>
  <c r="R68" i="3"/>
  <c r="I82" i="3" s="1"/>
  <c r="N82" i="3" s="1"/>
  <c r="K172" i="6"/>
  <c r="K165" i="6"/>
  <c r="P229" i="6"/>
  <c r="K215" i="6"/>
  <c r="L173" i="6"/>
  <c r="K214" i="6"/>
  <c r="K271" i="6"/>
  <c r="P334" i="6"/>
  <c r="K166" i="6"/>
  <c r="P277" i="6"/>
  <c r="L165" i="6"/>
  <c r="H267" i="6"/>
  <c r="L267" i="6" s="1"/>
  <c r="F260" i="6"/>
  <c r="F274" i="6" s="1"/>
  <c r="L319" i="6"/>
  <c r="L271" i="6"/>
  <c r="K270" i="6"/>
  <c r="K225" i="6"/>
  <c r="L221" i="6"/>
  <c r="L313" i="6"/>
  <c r="L172" i="3"/>
  <c r="K263" i="6"/>
  <c r="K312" i="6"/>
  <c r="E316" i="6"/>
  <c r="E328" i="6" s="1"/>
  <c r="P327" i="6" s="1"/>
  <c r="K222" i="6"/>
  <c r="K218" i="6"/>
  <c r="H253" i="5"/>
  <c r="H260" i="5" s="1"/>
  <c r="H274" i="5" s="1"/>
  <c r="L264" i="6"/>
  <c r="L222" i="6"/>
  <c r="L270" i="6"/>
  <c r="K221" i="6"/>
  <c r="K313" i="6"/>
  <c r="K320" i="6"/>
  <c r="L215" i="6"/>
  <c r="P237" i="6"/>
  <c r="L172" i="6"/>
  <c r="L323" i="6"/>
  <c r="P228" i="6"/>
  <c r="F173" i="5"/>
  <c r="J260" i="6"/>
  <c r="J274" i="6" s="1"/>
  <c r="L274" i="6" s="1"/>
  <c r="L225" i="6"/>
  <c r="K319" i="6"/>
  <c r="K176" i="6"/>
  <c r="E263" i="5"/>
  <c r="E277" i="5" s="1"/>
  <c r="P278" i="6"/>
  <c r="L263" i="6"/>
  <c r="E172" i="5"/>
  <c r="E187" i="5" s="1"/>
  <c r="E214" i="5"/>
  <c r="E228" i="5" s="1"/>
  <c r="I271" i="5"/>
  <c r="F270" i="5"/>
  <c r="F214" i="5"/>
  <c r="G221" i="5"/>
  <c r="J222" i="5"/>
  <c r="H165" i="5"/>
  <c r="J172" i="5"/>
  <c r="K216" i="6"/>
  <c r="G223" i="6"/>
  <c r="K223" i="6" s="1"/>
  <c r="K265" i="6"/>
  <c r="G272" i="6"/>
  <c r="K272" i="6" s="1"/>
  <c r="E190" i="6"/>
  <c r="E191" i="6"/>
  <c r="E337" i="6"/>
  <c r="E338" i="6"/>
  <c r="P187" i="6"/>
  <c r="H174" i="6"/>
  <c r="L174" i="6" s="1"/>
  <c r="L167" i="6"/>
  <c r="F322" i="6"/>
  <c r="L217" i="6"/>
  <c r="H224" i="6"/>
  <c r="L224" i="6" s="1"/>
  <c r="E280" i="6"/>
  <c r="E281" i="6"/>
  <c r="L315" i="6"/>
  <c r="H322" i="6"/>
  <c r="L322" i="6" s="1"/>
  <c r="F321" i="6"/>
  <c r="K217" i="6"/>
  <c r="G224" i="6"/>
  <c r="K224" i="6" s="1"/>
  <c r="G174" i="6"/>
  <c r="K174" i="6" s="1"/>
  <c r="K167" i="6"/>
  <c r="K173" i="6"/>
  <c r="P188" i="6"/>
  <c r="L312" i="6"/>
  <c r="L320" i="6"/>
  <c r="L316" i="6"/>
  <c r="P335" i="6"/>
  <c r="L218" i="6"/>
  <c r="E182" i="6"/>
  <c r="E183" i="6"/>
  <c r="K266" i="6"/>
  <c r="G273" i="6"/>
  <c r="K273" i="6" s="1"/>
  <c r="G253" i="6"/>
  <c r="G302" i="6"/>
  <c r="P286" i="6"/>
  <c r="P139" i="3"/>
  <c r="I222" i="5"/>
  <c r="L214" i="6"/>
  <c r="L176" i="6"/>
  <c r="K264" i="6"/>
  <c r="K314" i="6"/>
  <c r="G321" i="6"/>
  <c r="K321" i="6" s="1"/>
  <c r="K315" i="6"/>
  <c r="G322" i="6"/>
  <c r="K322" i="6" s="1"/>
  <c r="E288" i="6"/>
  <c r="E289" i="6"/>
  <c r="P285" i="6"/>
  <c r="F175" i="6"/>
  <c r="L266" i="6"/>
  <c r="H273" i="6"/>
  <c r="L273" i="6" s="1"/>
  <c r="I253" i="6"/>
  <c r="I302" i="6"/>
  <c r="K168" i="6"/>
  <c r="G175" i="6"/>
  <c r="K175" i="6" s="1"/>
  <c r="L265" i="6"/>
  <c r="H272" i="6"/>
  <c r="L272" i="6" s="1"/>
  <c r="H175" i="6"/>
  <c r="L175" i="6" s="1"/>
  <c r="L168" i="6"/>
  <c r="L314" i="6"/>
  <c r="H321" i="6"/>
  <c r="L321" i="6" s="1"/>
  <c r="F273" i="6"/>
  <c r="F272" i="6"/>
  <c r="E232" i="6"/>
  <c r="E231" i="6"/>
  <c r="H223" i="6"/>
  <c r="L223" i="6" s="1"/>
  <c r="L216" i="6"/>
  <c r="L169" i="6"/>
  <c r="K169" i="6"/>
  <c r="L166" i="6"/>
  <c r="F223" i="6"/>
  <c r="F174" i="6"/>
  <c r="F224" i="6"/>
  <c r="P236" i="6"/>
  <c r="E240" i="6"/>
  <c r="E239" i="6"/>
  <c r="P180" i="6"/>
  <c r="P179" i="6"/>
  <c r="H271" i="5"/>
  <c r="H313" i="5"/>
  <c r="E319" i="5"/>
  <c r="E334" i="5" s="1"/>
  <c r="J264" i="5"/>
  <c r="J302" i="5"/>
  <c r="J316" i="5" s="1"/>
  <c r="G270" i="5"/>
  <c r="H173" i="5"/>
  <c r="I166" i="5"/>
  <c r="E166" i="5"/>
  <c r="E180" i="5" s="1"/>
  <c r="F253" i="5"/>
  <c r="F260" i="5" s="1"/>
  <c r="F274" i="5" s="1"/>
  <c r="H221" i="5"/>
  <c r="J319" i="5"/>
  <c r="G320" i="5"/>
  <c r="I313" i="5"/>
  <c r="H312" i="5"/>
  <c r="G312" i="5"/>
  <c r="F264" i="5"/>
  <c r="F215" i="5"/>
  <c r="I165" i="5"/>
  <c r="E320" i="5"/>
  <c r="E335" i="5" s="1"/>
  <c r="F319" i="5"/>
  <c r="J270" i="5"/>
  <c r="J221" i="5"/>
  <c r="H215" i="5"/>
  <c r="F165" i="5"/>
  <c r="G271" i="5"/>
  <c r="G222" i="5"/>
  <c r="E222" i="5"/>
  <c r="E237" i="5" s="1"/>
  <c r="G165" i="5"/>
  <c r="E302" i="5"/>
  <c r="E316" i="5" s="1"/>
  <c r="E328" i="5" s="1"/>
  <c r="I263" i="5"/>
  <c r="F320" i="5"/>
  <c r="E264" i="5"/>
  <c r="E278" i="5" s="1"/>
  <c r="I221" i="5"/>
  <c r="J173" i="5"/>
  <c r="G173" i="5"/>
  <c r="I312" i="5"/>
  <c r="J320" i="5"/>
  <c r="H263" i="5"/>
  <c r="E165" i="5"/>
  <c r="E179" i="5" s="1"/>
  <c r="I266" i="5"/>
  <c r="I273" i="5" s="1"/>
  <c r="I259" i="5"/>
  <c r="J266" i="5"/>
  <c r="J273" i="5" s="1"/>
  <c r="J259" i="5"/>
  <c r="J217" i="5"/>
  <c r="J224" i="5" s="1"/>
  <c r="J210" i="5"/>
  <c r="J167" i="5"/>
  <c r="J174" i="5" s="1"/>
  <c r="J160" i="5"/>
  <c r="G169" i="5"/>
  <c r="G162" i="5"/>
  <c r="G176" i="5" s="1"/>
  <c r="E168" i="5"/>
  <c r="E175" i="5" s="1"/>
  <c r="E161" i="5"/>
  <c r="J267" i="5"/>
  <c r="J260" i="5"/>
  <c r="J274" i="5" s="1"/>
  <c r="J209" i="5"/>
  <c r="J216" i="5"/>
  <c r="J223" i="5" s="1"/>
  <c r="F168" i="5"/>
  <c r="F161" i="5"/>
  <c r="J169" i="5"/>
  <c r="J162" i="5"/>
  <c r="J176" i="5" s="1"/>
  <c r="H314" i="5"/>
  <c r="H307" i="5"/>
  <c r="I162" i="5"/>
  <c r="I176" i="5" s="1"/>
  <c r="I169" i="5"/>
  <c r="E266" i="5"/>
  <c r="E273" i="5" s="1"/>
  <c r="E259" i="5"/>
  <c r="I218" i="5"/>
  <c r="I211" i="5"/>
  <c r="I225" i="5" s="1"/>
  <c r="E167" i="5"/>
  <c r="E174" i="5" s="1"/>
  <c r="E160" i="5"/>
  <c r="I168" i="5"/>
  <c r="I175" i="5" s="1"/>
  <c r="I161" i="5"/>
  <c r="H319" i="5"/>
  <c r="I319" i="5"/>
  <c r="J312" i="5"/>
  <c r="H320" i="5"/>
  <c r="J271" i="5"/>
  <c r="I270" i="5"/>
  <c r="G264" i="5"/>
  <c r="F271" i="5"/>
  <c r="J214" i="5"/>
  <c r="H222" i="5"/>
  <c r="G215" i="5"/>
  <c r="F222" i="5"/>
  <c r="I172" i="5"/>
  <c r="F172" i="5"/>
  <c r="G172" i="5"/>
  <c r="I24" i="5"/>
  <c r="AC24" i="5" s="1"/>
  <c r="AA24" i="5"/>
  <c r="H316" i="5"/>
  <c r="H309" i="5"/>
  <c r="H323" i="5" s="1"/>
  <c r="H216" i="5"/>
  <c r="H209" i="5"/>
  <c r="E265" i="5"/>
  <c r="E272" i="5" s="1"/>
  <c r="E258" i="5"/>
  <c r="I315" i="5"/>
  <c r="I322" i="5" s="1"/>
  <c r="I308" i="5"/>
  <c r="F267" i="5"/>
  <c r="H217" i="5"/>
  <c r="H210" i="5"/>
  <c r="H168" i="5"/>
  <c r="H161" i="5"/>
  <c r="I314" i="5"/>
  <c r="I321" i="5" s="1"/>
  <c r="I307" i="5"/>
  <c r="G265" i="5"/>
  <c r="G258" i="5"/>
  <c r="J265" i="5"/>
  <c r="J272" i="5" s="1"/>
  <c r="J258" i="5"/>
  <c r="G218" i="5"/>
  <c r="G211" i="5"/>
  <c r="G225" i="5" s="1"/>
  <c r="F217" i="5"/>
  <c r="F210" i="5"/>
  <c r="I217" i="5"/>
  <c r="I224" i="5" s="1"/>
  <c r="I210" i="5"/>
  <c r="G168" i="5"/>
  <c r="G161" i="5"/>
  <c r="H167" i="5"/>
  <c r="H160" i="5"/>
  <c r="F167" i="5"/>
  <c r="F160" i="5"/>
  <c r="F313" i="5"/>
  <c r="H172" i="5"/>
  <c r="E313" i="5"/>
  <c r="E327" i="5" s="1"/>
  <c r="F312" i="5"/>
  <c r="G263" i="5"/>
  <c r="E270" i="5"/>
  <c r="E285" i="5" s="1"/>
  <c r="F221" i="5"/>
  <c r="E221" i="5"/>
  <c r="E236" i="5" s="1"/>
  <c r="G315" i="5"/>
  <c r="G308" i="5"/>
  <c r="E315" i="5"/>
  <c r="E322" i="5" s="1"/>
  <c r="E308" i="5"/>
  <c r="E216" i="5"/>
  <c r="E223" i="5" s="1"/>
  <c r="E209" i="5"/>
  <c r="H265" i="5"/>
  <c r="H258" i="5"/>
  <c r="J314" i="5"/>
  <c r="J321" i="5" s="1"/>
  <c r="J307" i="5"/>
  <c r="E217" i="5"/>
  <c r="E224" i="5" s="1"/>
  <c r="E210" i="5"/>
  <c r="H218" i="5"/>
  <c r="H211" i="5"/>
  <c r="H225" i="5" s="1"/>
  <c r="J168" i="5"/>
  <c r="J175" i="5" s="1"/>
  <c r="J161" i="5"/>
  <c r="F315" i="5"/>
  <c r="F308" i="5"/>
  <c r="E314" i="5"/>
  <c r="E321" i="5" s="1"/>
  <c r="E307" i="5"/>
  <c r="H315" i="5"/>
  <c r="H308" i="5"/>
  <c r="E267" i="5"/>
  <c r="E279" i="5" s="1"/>
  <c r="E260" i="5"/>
  <c r="E274" i="5" s="1"/>
  <c r="E287" i="5" s="1"/>
  <c r="G217" i="5"/>
  <c r="G210" i="5"/>
  <c r="E218" i="5"/>
  <c r="E230" i="5" s="1"/>
  <c r="E211" i="5"/>
  <c r="E225" i="5" s="1"/>
  <c r="E238" i="5" s="1"/>
  <c r="G216" i="5"/>
  <c r="G209" i="5"/>
  <c r="H169" i="5"/>
  <c r="H162" i="5"/>
  <c r="H176" i="5" s="1"/>
  <c r="E169" i="5"/>
  <c r="E181" i="5" s="1"/>
  <c r="E162" i="5"/>
  <c r="E176" i="5" s="1"/>
  <c r="E189" i="5" s="1"/>
  <c r="G214" i="5"/>
  <c r="I320" i="5"/>
  <c r="G313" i="5"/>
  <c r="E271" i="5"/>
  <c r="E286" i="5" s="1"/>
  <c r="H270" i="5"/>
  <c r="H264" i="5"/>
  <c r="I215" i="5"/>
  <c r="J215" i="5"/>
  <c r="F166" i="5"/>
  <c r="J165" i="5"/>
  <c r="F218" i="5"/>
  <c r="F211" i="5"/>
  <c r="F225" i="5" s="1"/>
  <c r="I160" i="5"/>
  <c r="I167" i="5"/>
  <c r="I174" i="5" s="1"/>
  <c r="G167" i="5"/>
  <c r="G160" i="5"/>
  <c r="F316" i="5"/>
  <c r="F309" i="5"/>
  <c r="F323" i="5" s="1"/>
  <c r="H266" i="5"/>
  <c r="H259" i="5"/>
  <c r="G266" i="5"/>
  <c r="G259" i="5"/>
  <c r="F169" i="5"/>
  <c r="F162" i="5"/>
  <c r="F176" i="5" s="1"/>
  <c r="F216" i="5"/>
  <c r="F209" i="5"/>
  <c r="F265" i="5"/>
  <c r="F258" i="5"/>
  <c r="J315" i="5"/>
  <c r="J322" i="5" s="1"/>
  <c r="J308" i="5"/>
  <c r="G314" i="5"/>
  <c r="G307" i="5"/>
  <c r="F314" i="5"/>
  <c r="F307" i="5"/>
  <c r="F266" i="5"/>
  <c r="F259" i="5"/>
  <c r="I265" i="5"/>
  <c r="I272" i="5" s="1"/>
  <c r="I258" i="5"/>
  <c r="J211" i="5"/>
  <c r="J225" i="5" s="1"/>
  <c r="J218" i="5"/>
  <c r="I216" i="5"/>
  <c r="I223" i="5" s="1"/>
  <c r="I209" i="5"/>
  <c r="J313" i="5"/>
  <c r="J263" i="5"/>
  <c r="H166" i="5"/>
  <c r="G319" i="5"/>
  <c r="E312" i="5"/>
  <c r="E326" i="5" s="1"/>
  <c r="I264" i="5"/>
  <c r="F263" i="5"/>
  <c r="I214" i="5"/>
  <c r="H214" i="5"/>
  <c r="E215" i="5"/>
  <c r="E229" i="5" s="1"/>
  <c r="J166" i="5"/>
  <c r="G166" i="5"/>
  <c r="I173" i="5"/>
  <c r="E173" i="5"/>
  <c r="E188" i="5" s="1"/>
  <c r="K124" i="3"/>
  <c r="I263" i="3"/>
  <c r="K263" i="3" s="1"/>
  <c r="E270" i="3"/>
  <c r="E285" i="3" s="1"/>
  <c r="H263" i="3"/>
  <c r="L263" i="3" s="1"/>
  <c r="J270" i="3"/>
  <c r="L270" i="3" s="1"/>
  <c r="F265" i="3"/>
  <c r="F272" i="3" s="1"/>
  <c r="E258" i="3"/>
  <c r="G270" i="3"/>
  <c r="K270" i="3" s="1"/>
  <c r="F270" i="3"/>
  <c r="E86" i="3"/>
  <c r="K172" i="3"/>
  <c r="K84" i="3"/>
  <c r="K85" i="3"/>
  <c r="Q82" i="3"/>
  <c r="L92" i="3"/>
  <c r="L93" i="3"/>
  <c r="R89" i="3"/>
  <c r="E94" i="3"/>
  <c r="K92" i="3"/>
  <c r="K93" i="3"/>
  <c r="Q89" i="3"/>
  <c r="Q90" i="3"/>
  <c r="L85" i="3"/>
  <c r="L84" i="3"/>
  <c r="R81" i="3"/>
  <c r="R82" i="3"/>
  <c r="L124" i="3"/>
  <c r="K116" i="3"/>
  <c r="K166" i="3"/>
  <c r="P236" i="3"/>
  <c r="K117" i="3"/>
  <c r="L117" i="3"/>
  <c r="E169" i="3"/>
  <c r="E181" i="3" s="1"/>
  <c r="P180" i="3" s="1"/>
  <c r="L123" i="3"/>
  <c r="P187" i="3"/>
  <c r="L166" i="3"/>
  <c r="L215" i="3"/>
  <c r="L221" i="3"/>
  <c r="K165" i="3"/>
  <c r="K123" i="3"/>
  <c r="L116" i="3"/>
  <c r="F126" i="3"/>
  <c r="P130" i="3"/>
  <c r="E133" i="3"/>
  <c r="E134" i="3"/>
  <c r="L119" i="3"/>
  <c r="H126" i="3"/>
  <c r="L126" i="3" s="1"/>
  <c r="H125" i="3"/>
  <c r="L125" i="3" s="1"/>
  <c r="L118" i="3"/>
  <c r="L173" i="3"/>
  <c r="J155" i="3"/>
  <c r="J162" i="3" s="1"/>
  <c r="J176" i="3" s="1"/>
  <c r="J106" i="3"/>
  <c r="E141" i="3"/>
  <c r="E142" i="3"/>
  <c r="F211" i="3"/>
  <c r="F225" i="3" s="1"/>
  <c r="L165" i="3"/>
  <c r="H155" i="3"/>
  <c r="H169" i="3" s="1"/>
  <c r="H106" i="3"/>
  <c r="K119" i="3"/>
  <c r="G126" i="3"/>
  <c r="K126" i="3" s="1"/>
  <c r="F125" i="3"/>
  <c r="K118" i="3"/>
  <c r="G125" i="3"/>
  <c r="K125" i="3" s="1"/>
  <c r="I155" i="3"/>
  <c r="I169" i="3" s="1"/>
  <c r="I106" i="3"/>
  <c r="K215" i="3"/>
  <c r="K214" i="3"/>
  <c r="P131" i="3"/>
  <c r="F120" i="3"/>
  <c r="F113" i="3"/>
  <c r="F127" i="3" s="1"/>
  <c r="G155" i="3"/>
  <c r="G162" i="3" s="1"/>
  <c r="G176" i="3" s="1"/>
  <c r="G106" i="3"/>
  <c r="P188" i="3"/>
  <c r="P138" i="3"/>
  <c r="H175" i="3"/>
  <c r="L175" i="3" s="1"/>
  <c r="L168" i="3"/>
  <c r="F175" i="3"/>
  <c r="F174" i="3"/>
  <c r="K167" i="3"/>
  <c r="G174" i="3"/>
  <c r="K174" i="3" s="1"/>
  <c r="E218" i="3"/>
  <c r="E230" i="3" s="1"/>
  <c r="P229" i="3" s="1"/>
  <c r="K168" i="3"/>
  <c r="G175" i="3"/>
  <c r="K175" i="3" s="1"/>
  <c r="F169" i="3"/>
  <c r="F162" i="3"/>
  <c r="F176" i="3" s="1"/>
  <c r="L222" i="3"/>
  <c r="L167" i="3"/>
  <c r="H174" i="3"/>
  <c r="L174" i="3" s="1"/>
  <c r="K173" i="3"/>
  <c r="E191" i="3"/>
  <c r="E190" i="3"/>
  <c r="K222" i="3"/>
  <c r="G204" i="3"/>
  <c r="K216" i="3"/>
  <c r="G223" i="3"/>
  <c r="K223" i="3" s="1"/>
  <c r="K217" i="3"/>
  <c r="G224" i="3"/>
  <c r="K224" i="3" s="1"/>
  <c r="P237" i="3"/>
  <c r="I204" i="3"/>
  <c r="L216" i="3"/>
  <c r="H223" i="3"/>
  <c r="L223" i="3" s="1"/>
  <c r="J204" i="3"/>
  <c r="F223" i="3"/>
  <c r="K221" i="3"/>
  <c r="L217" i="3"/>
  <c r="H224" i="3"/>
  <c r="L224" i="3" s="1"/>
  <c r="H204" i="3"/>
  <c r="L214" i="3"/>
  <c r="E240" i="3"/>
  <c r="E239" i="3"/>
  <c r="F224" i="3"/>
  <c r="K271" i="3"/>
  <c r="L271" i="3"/>
  <c r="L264" i="3"/>
  <c r="K313" i="3"/>
  <c r="K319" i="3"/>
  <c r="L320" i="3"/>
  <c r="E319" i="3"/>
  <c r="E334" i="3" s="1"/>
  <c r="K264" i="3"/>
  <c r="L319" i="3"/>
  <c r="L313" i="3"/>
  <c r="H312" i="3"/>
  <c r="L312" i="3" s="1"/>
  <c r="K320" i="3"/>
  <c r="F312" i="3"/>
  <c r="G312" i="3"/>
  <c r="K312" i="3" s="1"/>
  <c r="F273" i="3"/>
  <c r="H273" i="3"/>
  <c r="L273" i="3" s="1"/>
  <c r="L266" i="3"/>
  <c r="G273" i="3"/>
  <c r="K273" i="3" s="1"/>
  <c r="K266" i="3"/>
  <c r="K315" i="3"/>
  <c r="G322" i="3"/>
  <c r="K322" i="3" s="1"/>
  <c r="R23" i="3"/>
  <c r="H251" i="3" s="1"/>
  <c r="F300" i="3"/>
  <c r="L315" i="3"/>
  <c r="H322" i="3"/>
  <c r="L322" i="3" s="1"/>
  <c r="F322" i="3"/>
  <c r="Q23" i="3"/>
  <c r="G251" i="3" s="1"/>
  <c r="E300" i="3"/>
  <c r="M24" i="3"/>
  <c r="N24" i="3"/>
  <c r="O68" i="6" l="1"/>
  <c r="F82" i="6" s="1"/>
  <c r="K82" i="6" s="1"/>
  <c r="P68" i="6"/>
  <c r="G82" i="6" s="1"/>
  <c r="L82" i="6" s="1"/>
  <c r="E143" i="6"/>
  <c r="M75" i="6"/>
  <c r="N123" i="5"/>
  <c r="L74" i="5"/>
  <c r="M78" i="5"/>
  <c r="M78" i="6"/>
  <c r="P78" i="6" s="1"/>
  <c r="G91" i="6" s="1"/>
  <c r="L91" i="6" s="1"/>
  <c r="Q78" i="3"/>
  <c r="H91" i="3" s="1"/>
  <c r="M91" i="3" s="1"/>
  <c r="R78" i="3"/>
  <c r="I91" i="3" s="1"/>
  <c r="N91" i="3" s="1"/>
  <c r="E135" i="6"/>
  <c r="N126" i="6"/>
  <c r="R126" i="6" s="1"/>
  <c r="S90" i="6"/>
  <c r="M67" i="5"/>
  <c r="O67" i="5" s="1"/>
  <c r="F81" i="5" s="1"/>
  <c r="K81" i="5" s="1"/>
  <c r="P76" i="3"/>
  <c r="N127" i="6"/>
  <c r="R127" i="6" s="1"/>
  <c r="I140" i="6" s="1"/>
  <c r="N140" i="6" s="1"/>
  <c r="N141" i="6" s="1"/>
  <c r="E86" i="6"/>
  <c r="O69" i="3"/>
  <c r="T89" i="6"/>
  <c r="M69" i="6"/>
  <c r="P69" i="6" s="1"/>
  <c r="O127" i="6"/>
  <c r="F140" i="6" s="1"/>
  <c r="K140" i="6" s="1"/>
  <c r="Q70" i="6"/>
  <c r="K74" i="5"/>
  <c r="N74" i="5" s="1"/>
  <c r="O78" i="5"/>
  <c r="F91" i="5" s="1"/>
  <c r="K91" i="5" s="1"/>
  <c r="K93" i="5" s="1"/>
  <c r="M127" i="5"/>
  <c r="P127" i="5" s="1"/>
  <c r="G140" i="5" s="1"/>
  <c r="L140" i="5" s="1"/>
  <c r="M118" i="6"/>
  <c r="K75" i="5"/>
  <c r="M75" i="5" s="1"/>
  <c r="O75" i="5" s="1"/>
  <c r="F90" i="5" s="1"/>
  <c r="K90" i="5" s="1"/>
  <c r="Q90" i="5" s="1"/>
  <c r="M71" i="6"/>
  <c r="P125" i="6"/>
  <c r="M119" i="6"/>
  <c r="R116" i="6"/>
  <c r="I130" i="6" s="1"/>
  <c r="N130" i="6" s="1"/>
  <c r="T130" i="6" s="1"/>
  <c r="R138" i="6"/>
  <c r="L141" i="6"/>
  <c r="L142" i="6"/>
  <c r="N133" i="6"/>
  <c r="N134" i="6"/>
  <c r="R76" i="6"/>
  <c r="K142" i="6"/>
  <c r="K141" i="6"/>
  <c r="M74" i="5"/>
  <c r="P70" i="3"/>
  <c r="O70" i="3"/>
  <c r="E85" i="5"/>
  <c r="E84" i="5"/>
  <c r="N78" i="5"/>
  <c r="Q138" i="6"/>
  <c r="M120" i="6"/>
  <c r="G76" i="5"/>
  <c r="K76" i="5" s="1"/>
  <c r="K69" i="5"/>
  <c r="Q77" i="6"/>
  <c r="P67" i="5"/>
  <c r="G81" i="5" s="1"/>
  <c r="L81" i="5" s="1"/>
  <c r="K71" i="5"/>
  <c r="M71" i="5" s="1"/>
  <c r="O71" i="5" s="1"/>
  <c r="F83" i="5" s="1"/>
  <c r="K83" i="5" s="1"/>
  <c r="R69" i="3"/>
  <c r="Q69" i="3"/>
  <c r="L117" i="5"/>
  <c r="N117" i="5" s="1"/>
  <c r="P138" i="5"/>
  <c r="K120" i="5"/>
  <c r="M120" i="5" s="1"/>
  <c r="P120" i="5" s="1"/>
  <c r="G132" i="5" s="1"/>
  <c r="L132" i="5" s="1"/>
  <c r="T131" i="6"/>
  <c r="M93" i="6"/>
  <c r="M92" i="6"/>
  <c r="F126" i="5"/>
  <c r="N119" i="6"/>
  <c r="N71" i="6"/>
  <c r="N125" i="6"/>
  <c r="O127" i="5"/>
  <c r="F140" i="5" s="1"/>
  <c r="K140" i="5" s="1"/>
  <c r="K119" i="5"/>
  <c r="G126" i="5"/>
  <c r="K126" i="5" s="1"/>
  <c r="Q74" i="6"/>
  <c r="H89" i="6" s="1"/>
  <c r="M89" i="6" s="1"/>
  <c r="S89" i="6" s="1"/>
  <c r="Q77" i="3"/>
  <c r="L68" i="5"/>
  <c r="R71" i="3"/>
  <c r="I83" i="3" s="1"/>
  <c r="N83" i="3" s="1"/>
  <c r="Q71" i="3"/>
  <c r="H83" i="3" s="1"/>
  <c r="M83" i="3" s="1"/>
  <c r="R68" i="6"/>
  <c r="I82" i="6" s="1"/>
  <c r="N82" i="6" s="1"/>
  <c r="Q68" i="6"/>
  <c r="H82" i="6" s="1"/>
  <c r="M82" i="6" s="1"/>
  <c r="P81" i="5"/>
  <c r="N124" i="5"/>
  <c r="M124" i="5"/>
  <c r="P82" i="5"/>
  <c r="Q123" i="5"/>
  <c r="H138" i="5" s="1"/>
  <c r="M138" i="5" s="1"/>
  <c r="L119" i="5"/>
  <c r="N119" i="5" s="1"/>
  <c r="Q119" i="5" s="1"/>
  <c r="H126" i="5"/>
  <c r="L126" i="5" s="1"/>
  <c r="E133" i="5"/>
  <c r="E134" i="5"/>
  <c r="Q127" i="6"/>
  <c r="H140" i="6" s="1"/>
  <c r="M140" i="6" s="1"/>
  <c r="F76" i="5"/>
  <c r="Q76" i="6"/>
  <c r="P139" i="5"/>
  <c r="N120" i="5"/>
  <c r="R120" i="5" s="1"/>
  <c r="I132" i="5" s="1"/>
  <c r="N132" i="5" s="1"/>
  <c r="R67" i="3"/>
  <c r="I81" i="3" s="1"/>
  <c r="N81" i="3" s="1"/>
  <c r="Q67" i="3"/>
  <c r="H81" i="3" s="1"/>
  <c r="M81" i="3" s="1"/>
  <c r="R75" i="6"/>
  <c r="I90" i="6" s="1"/>
  <c r="N90" i="6" s="1"/>
  <c r="T90" i="6" s="1"/>
  <c r="Q120" i="6"/>
  <c r="H132" i="6" s="1"/>
  <c r="M132" i="6" s="1"/>
  <c r="F77" i="5"/>
  <c r="R117" i="5"/>
  <c r="I131" i="5" s="1"/>
  <c r="N131" i="5" s="1"/>
  <c r="Q117" i="5"/>
  <c r="H131" i="5" s="1"/>
  <c r="M131" i="5" s="1"/>
  <c r="M77" i="6"/>
  <c r="P77" i="6" s="1"/>
  <c r="M126" i="6"/>
  <c r="P126" i="6" s="1"/>
  <c r="N118" i="6"/>
  <c r="R67" i="6"/>
  <c r="I81" i="6" s="1"/>
  <c r="N81" i="6" s="1"/>
  <c r="Q67" i="6"/>
  <c r="H81" i="6" s="1"/>
  <c r="M81" i="6" s="1"/>
  <c r="L69" i="5"/>
  <c r="N69" i="5" s="1"/>
  <c r="R69" i="5" s="1"/>
  <c r="H76" i="5"/>
  <c r="L76" i="5" s="1"/>
  <c r="K70" i="5"/>
  <c r="G77" i="5"/>
  <c r="K77" i="5" s="1"/>
  <c r="R139" i="6"/>
  <c r="L116" i="5"/>
  <c r="N116" i="5" s="1"/>
  <c r="R123" i="5"/>
  <c r="I138" i="5" s="1"/>
  <c r="N138" i="5" s="1"/>
  <c r="E141" i="5"/>
  <c r="E142" i="5"/>
  <c r="P116" i="6"/>
  <c r="G130" i="6" s="1"/>
  <c r="L130" i="6" s="1"/>
  <c r="O116" i="6"/>
  <c r="F130" i="6" s="1"/>
  <c r="K130" i="6" s="1"/>
  <c r="P78" i="5"/>
  <c r="G91" i="5" s="1"/>
  <c r="L91" i="5" s="1"/>
  <c r="Q78" i="5"/>
  <c r="H91" i="5" s="1"/>
  <c r="M91" i="5" s="1"/>
  <c r="R78" i="5"/>
  <c r="I91" i="5" s="1"/>
  <c r="N91" i="5" s="1"/>
  <c r="N69" i="6"/>
  <c r="G125" i="5"/>
  <c r="K125" i="5" s="1"/>
  <c r="K118" i="5"/>
  <c r="N127" i="5"/>
  <c r="Q127" i="5" s="1"/>
  <c r="H140" i="5" s="1"/>
  <c r="M140" i="5" s="1"/>
  <c r="N93" i="6"/>
  <c r="N92" i="6"/>
  <c r="L93" i="6"/>
  <c r="N123" i="6"/>
  <c r="O125" i="6"/>
  <c r="R125" i="6"/>
  <c r="Q125" i="6"/>
  <c r="L70" i="5"/>
  <c r="H77" i="5"/>
  <c r="L77" i="5" s="1"/>
  <c r="N77" i="5" s="1"/>
  <c r="R77" i="5" s="1"/>
  <c r="E93" i="5"/>
  <c r="E92" i="5"/>
  <c r="M123" i="5"/>
  <c r="O123" i="5" s="1"/>
  <c r="F138" i="5" s="1"/>
  <c r="K138" i="5" s="1"/>
  <c r="H125" i="5"/>
  <c r="L125" i="5" s="1"/>
  <c r="L118" i="5"/>
  <c r="M70" i="6"/>
  <c r="Q124" i="6"/>
  <c r="H139" i="6" s="1"/>
  <c r="M139" i="6" s="1"/>
  <c r="R124" i="6"/>
  <c r="I139" i="6" s="1"/>
  <c r="N139" i="6" s="1"/>
  <c r="N67" i="5"/>
  <c r="R67" i="5" s="1"/>
  <c r="I81" i="5" s="1"/>
  <c r="N81" i="5" s="1"/>
  <c r="Q117" i="6"/>
  <c r="H131" i="6" s="1"/>
  <c r="M131" i="6" s="1"/>
  <c r="F125" i="5"/>
  <c r="P130" i="5"/>
  <c r="M76" i="6"/>
  <c r="P76" i="6" s="1"/>
  <c r="O126" i="6"/>
  <c r="Q139" i="6"/>
  <c r="M172" i="6"/>
  <c r="P172" i="6" s="1"/>
  <c r="G187" i="6" s="1"/>
  <c r="L187" i="6" s="1"/>
  <c r="M165" i="6"/>
  <c r="P165" i="6" s="1"/>
  <c r="G179" i="6" s="1"/>
  <c r="L179" i="6" s="1"/>
  <c r="M215" i="6"/>
  <c r="O215" i="6" s="1"/>
  <c r="F229" i="6" s="1"/>
  <c r="K229" i="6" s="1"/>
  <c r="N214" i="6"/>
  <c r="Q214" i="6" s="1"/>
  <c r="H228" i="6" s="1"/>
  <c r="M228" i="6" s="1"/>
  <c r="M271" i="6"/>
  <c r="O271" i="6" s="1"/>
  <c r="F286" i="6" s="1"/>
  <c r="K286" i="6" s="1"/>
  <c r="M173" i="6"/>
  <c r="P173" i="6" s="1"/>
  <c r="G188" i="6" s="1"/>
  <c r="L188" i="6" s="1"/>
  <c r="N166" i="6"/>
  <c r="Q166" i="6" s="1"/>
  <c r="H180" i="6" s="1"/>
  <c r="M180" i="6" s="1"/>
  <c r="N165" i="6"/>
  <c r="N225" i="6"/>
  <c r="Q225" i="6" s="1"/>
  <c r="H238" i="6" s="1"/>
  <c r="M238" i="6" s="1"/>
  <c r="M239" i="6" s="1"/>
  <c r="M319" i="6"/>
  <c r="O319" i="6" s="1"/>
  <c r="F334" i="6" s="1"/>
  <c r="K334" i="6" s="1"/>
  <c r="N172" i="6"/>
  <c r="Q172" i="6" s="1"/>
  <c r="H187" i="6" s="1"/>
  <c r="M187" i="6" s="1"/>
  <c r="N271" i="6"/>
  <c r="M224" i="6"/>
  <c r="O224" i="6" s="1"/>
  <c r="E192" i="6"/>
  <c r="N270" i="6"/>
  <c r="R270" i="6" s="1"/>
  <c r="I285" i="6" s="1"/>
  <c r="N285" i="6" s="1"/>
  <c r="M263" i="6"/>
  <c r="P263" i="6" s="1"/>
  <c r="G277" i="6" s="1"/>
  <c r="L277" i="6" s="1"/>
  <c r="M264" i="6"/>
  <c r="O264" i="6" s="1"/>
  <c r="F278" i="6" s="1"/>
  <c r="K278" i="6" s="1"/>
  <c r="M172" i="3"/>
  <c r="P172" i="3" s="1"/>
  <c r="G187" i="3" s="1"/>
  <c r="L187" i="3" s="1"/>
  <c r="N215" i="6"/>
  <c r="R215" i="6" s="1"/>
  <c r="I229" i="6" s="1"/>
  <c r="N229" i="6" s="1"/>
  <c r="N221" i="6"/>
  <c r="Q221" i="6" s="1"/>
  <c r="H236" i="6" s="1"/>
  <c r="M236" i="6" s="1"/>
  <c r="H267" i="5"/>
  <c r="L267" i="5" s="1"/>
  <c r="M174" i="6"/>
  <c r="O174" i="6" s="1"/>
  <c r="N263" i="6"/>
  <c r="R263" i="6" s="1"/>
  <c r="I277" i="6" s="1"/>
  <c r="N277" i="6" s="1"/>
  <c r="N313" i="6"/>
  <c r="R313" i="6" s="1"/>
  <c r="I327" i="6" s="1"/>
  <c r="N327" i="6" s="1"/>
  <c r="E282" i="6"/>
  <c r="N169" i="6"/>
  <c r="Q169" i="6" s="1"/>
  <c r="H181" i="6" s="1"/>
  <c r="M181" i="6" s="1"/>
  <c r="M182" i="6" s="1"/>
  <c r="E290" i="6"/>
  <c r="M221" i="6"/>
  <c r="P221" i="6" s="1"/>
  <c r="G236" i="6" s="1"/>
  <c r="L236" i="6" s="1"/>
  <c r="N218" i="6"/>
  <c r="Q218" i="6" s="1"/>
  <c r="H230" i="6" s="1"/>
  <c r="M230" i="6" s="1"/>
  <c r="M231" i="6" s="1"/>
  <c r="L222" i="5"/>
  <c r="K221" i="5"/>
  <c r="E330" i="6"/>
  <c r="M313" i="6"/>
  <c r="P313" i="6" s="1"/>
  <c r="G327" i="6" s="1"/>
  <c r="L327" i="6" s="1"/>
  <c r="M270" i="6"/>
  <c r="P270" i="6" s="1"/>
  <c r="G285" i="6" s="1"/>
  <c r="L285" i="6" s="1"/>
  <c r="N319" i="6"/>
  <c r="R319" i="6" s="1"/>
  <c r="I334" i="6" s="1"/>
  <c r="N334" i="6" s="1"/>
  <c r="P326" i="6"/>
  <c r="E329" i="6"/>
  <c r="N222" i="6"/>
  <c r="Q222" i="6" s="1"/>
  <c r="H237" i="6" s="1"/>
  <c r="M237" i="6" s="1"/>
  <c r="M222" i="6"/>
  <c r="O222" i="6" s="1"/>
  <c r="F237" i="6" s="1"/>
  <c r="K237" i="6" s="1"/>
  <c r="P277" i="5"/>
  <c r="E241" i="6"/>
  <c r="N223" i="6"/>
  <c r="R223" i="6" s="1"/>
  <c r="M176" i="6"/>
  <c r="P176" i="6" s="1"/>
  <c r="G189" i="6" s="1"/>
  <c r="L189" i="6" s="1"/>
  <c r="L190" i="6" s="1"/>
  <c r="N321" i="6"/>
  <c r="Q321" i="6" s="1"/>
  <c r="M167" i="6"/>
  <c r="P167" i="6" s="1"/>
  <c r="E339" i="6"/>
  <c r="L165" i="5"/>
  <c r="N176" i="6"/>
  <c r="R176" i="6" s="1"/>
  <c r="I189" i="6" s="1"/>
  <c r="N189" i="6" s="1"/>
  <c r="N190" i="6" s="1"/>
  <c r="N320" i="6"/>
  <c r="R320" i="6" s="1"/>
  <c r="I335" i="6" s="1"/>
  <c r="N335" i="6" s="1"/>
  <c r="N315" i="6"/>
  <c r="Q315" i="6" s="1"/>
  <c r="L172" i="5"/>
  <c r="K271" i="5"/>
  <c r="M214" i="6"/>
  <c r="N272" i="6"/>
  <c r="Q272" i="6" s="1"/>
  <c r="N273" i="6"/>
  <c r="R273" i="6" s="1"/>
  <c r="M265" i="6"/>
  <c r="N322" i="6"/>
  <c r="Q322" i="6" s="1"/>
  <c r="E233" i="6"/>
  <c r="M168" i="6"/>
  <c r="O168" i="6" s="1"/>
  <c r="M166" i="6"/>
  <c r="O166" i="6" s="1"/>
  <c r="F180" i="6" s="1"/>
  <c r="K180" i="6" s="1"/>
  <c r="N173" i="6"/>
  <c r="M175" i="6"/>
  <c r="O175" i="6" s="1"/>
  <c r="M314" i="6"/>
  <c r="O314" i="6" s="1"/>
  <c r="M225" i="6"/>
  <c r="P225" i="6" s="1"/>
  <c r="G238" i="6" s="1"/>
  <c r="L238" i="6" s="1"/>
  <c r="L239" i="6" s="1"/>
  <c r="N264" i="6"/>
  <c r="R264" i="6" s="1"/>
  <c r="I278" i="6" s="1"/>
  <c r="N278" i="6" s="1"/>
  <c r="N216" i="6"/>
  <c r="N266" i="6"/>
  <c r="N217" i="6"/>
  <c r="I316" i="6"/>
  <c r="I309" i="6"/>
  <c r="I323" i="6" s="1"/>
  <c r="N312" i="6"/>
  <c r="M312" i="6"/>
  <c r="N265" i="6"/>
  <c r="M321" i="6"/>
  <c r="P321" i="6" s="1"/>
  <c r="M272" i="6"/>
  <c r="O272" i="6" s="1"/>
  <c r="M320" i="6"/>
  <c r="G316" i="6"/>
  <c r="G309" i="6"/>
  <c r="G323" i="6" s="1"/>
  <c r="N175" i="6"/>
  <c r="Q175" i="6" s="1"/>
  <c r="M322" i="6"/>
  <c r="P322" i="6" s="1"/>
  <c r="M169" i="6"/>
  <c r="N168" i="6"/>
  <c r="M266" i="6"/>
  <c r="E184" i="6"/>
  <c r="N224" i="6"/>
  <c r="R224" i="6" s="1"/>
  <c r="N174" i="6"/>
  <c r="Q174" i="6" s="1"/>
  <c r="M216" i="6"/>
  <c r="I267" i="6"/>
  <c r="I260" i="6"/>
  <c r="I274" i="6" s="1"/>
  <c r="M218" i="6"/>
  <c r="N314" i="6"/>
  <c r="M273" i="6"/>
  <c r="O273" i="6" s="1"/>
  <c r="N167" i="6"/>
  <c r="M223" i="6"/>
  <c r="P223" i="6" s="1"/>
  <c r="G267" i="6"/>
  <c r="G260" i="6"/>
  <c r="G274" i="6" s="1"/>
  <c r="M315" i="6"/>
  <c r="K222" i="5"/>
  <c r="L221" i="5"/>
  <c r="M217" i="6"/>
  <c r="P180" i="5"/>
  <c r="L271" i="5"/>
  <c r="L313" i="5"/>
  <c r="L264" i="5"/>
  <c r="J309" i="5"/>
  <c r="J323" i="5" s="1"/>
  <c r="L323" i="5" s="1"/>
  <c r="L319" i="5"/>
  <c r="L274" i="5"/>
  <c r="L320" i="5"/>
  <c r="K320" i="5"/>
  <c r="K225" i="5"/>
  <c r="K312" i="5"/>
  <c r="K166" i="5"/>
  <c r="E309" i="5"/>
  <c r="E323" i="5" s="1"/>
  <c r="E336" i="5" s="1"/>
  <c r="P335" i="5" s="1"/>
  <c r="K263" i="5"/>
  <c r="L316" i="5"/>
  <c r="K270" i="5"/>
  <c r="K313" i="5"/>
  <c r="L173" i="5"/>
  <c r="K165" i="5"/>
  <c r="K173" i="5"/>
  <c r="L312" i="5"/>
  <c r="L263" i="5"/>
  <c r="L215" i="5"/>
  <c r="L270" i="5"/>
  <c r="L176" i="5"/>
  <c r="P278" i="5"/>
  <c r="K176" i="5"/>
  <c r="L214" i="5"/>
  <c r="K215" i="5"/>
  <c r="L218" i="5"/>
  <c r="K319" i="5"/>
  <c r="P286" i="5"/>
  <c r="L225" i="5"/>
  <c r="E231" i="5"/>
  <c r="E232" i="5"/>
  <c r="F272" i="5"/>
  <c r="G253" i="5"/>
  <c r="G302" i="5"/>
  <c r="L166" i="5"/>
  <c r="P327" i="5"/>
  <c r="F321" i="5"/>
  <c r="E329" i="5"/>
  <c r="E330" i="5"/>
  <c r="E240" i="5"/>
  <c r="E239" i="5"/>
  <c r="F175" i="5"/>
  <c r="F273" i="5"/>
  <c r="L266" i="5"/>
  <c r="H273" i="5"/>
  <c r="L273" i="5" s="1"/>
  <c r="L315" i="5"/>
  <c r="H322" i="5"/>
  <c r="L322" i="5" s="1"/>
  <c r="P285" i="5"/>
  <c r="G175" i="5"/>
  <c r="K175" i="5" s="1"/>
  <c r="K168" i="5"/>
  <c r="L216" i="5"/>
  <c r="H223" i="5"/>
  <c r="L223" i="5" s="1"/>
  <c r="K266" i="5"/>
  <c r="G273" i="5"/>
  <c r="K273" i="5" s="1"/>
  <c r="E281" i="5"/>
  <c r="E280" i="5"/>
  <c r="P236" i="5"/>
  <c r="H174" i="5"/>
  <c r="L174" i="5" s="1"/>
  <c r="L167" i="5"/>
  <c r="P229" i="5"/>
  <c r="K218" i="5"/>
  <c r="P228" i="5"/>
  <c r="E183" i="5"/>
  <c r="E182" i="5"/>
  <c r="K216" i="5"/>
  <c r="G223" i="5"/>
  <c r="K223" i="5" s="1"/>
  <c r="E288" i="5"/>
  <c r="E289" i="5"/>
  <c r="H321" i="5"/>
  <c r="L321" i="5" s="1"/>
  <c r="L314" i="5"/>
  <c r="K169" i="5"/>
  <c r="P188" i="5"/>
  <c r="P179" i="5"/>
  <c r="P237" i="5"/>
  <c r="K172" i="5"/>
  <c r="K264" i="5"/>
  <c r="F223" i="5"/>
  <c r="G272" i="5"/>
  <c r="K272" i="5" s="1"/>
  <c r="K265" i="5"/>
  <c r="H224" i="5"/>
  <c r="L224" i="5" s="1"/>
  <c r="L217" i="5"/>
  <c r="E191" i="5"/>
  <c r="E190" i="5"/>
  <c r="L168" i="5"/>
  <c r="H175" i="5"/>
  <c r="L175" i="5" s="1"/>
  <c r="P326" i="5"/>
  <c r="K314" i="5"/>
  <c r="G321" i="5"/>
  <c r="K321" i="5" s="1"/>
  <c r="K167" i="5"/>
  <c r="G174" i="5"/>
  <c r="K174" i="5" s="1"/>
  <c r="K217" i="5"/>
  <c r="G224" i="5"/>
  <c r="K224" i="5" s="1"/>
  <c r="F322" i="5"/>
  <c r="L265" i="5"/>
  <c r="H272" i="5"/>
  <c r="L272" i="5" s="1"/>
  <c r="K315" i="5"/>
  <c r="G322" i="5"/>
  <c r="K322" i="5" s="1"/>
  <c r="F174" i="5"/>
  <c r="F224" i="5"/>
  <c r="I302" i="5"/>
  <c r="I253" i="5"/>
  <c r="P187" i="5"/>
  <c r="K214" i="5"/>
  <c r="L169" i="5"/>
  <c r="M124" i="3"/>
  <c r="O124" i="3" s="1"/>
  <c r="F139" i="3" s="1"/>
  <c r="K139" i="3" s="1"/>
  <c r="H265" i="3"/>
  <c r="H258" i="3"/>
  <c r="G258" i="3"/>
  <c r="G265" i="3"/>
  <c r="N172" i="3"/>
  <c r="Q172" i="3" s="1"/>
  <c r="H187" i="3" s="1"/>
  <c r="M187" i="3" s="1"/>
  <c r="N124" i="3"/>
  <c r="R124" i="3" s="1"/>
  <c r="I139" i="3" s="1"/>
  <c r="N139" i="3" s="1"/>
  <c r="L94" i="3"/>
  <c r="K86" i="3"/>
  <c r="N123" i="3"/>
  <c r="R123" i="3" s="1"/>
  <c r="I138" i="3" s="1"/>
  <c r="N138" i="3" s="1"/>
  <c r="K94" i="3"/>
  <c r="N166" i="3"/>
  <c r="Q166" i="3" s="1"/>
  <c r="H180" i="3" s="1"/>
  <c r="M180" i="3" s="1"/>
  <c r="M116" i="3"/>
  <c r="P116" i="3" s="1"/>
  <c r="G130" i="3" s="1"/>
  <c r="L130" i="3" s="1"/>
  <c r="M119" i="3"/>
  <c r="P119" i="3" s="1"/>
  <c r="L86" i="3"/>
  <c r="M166" i="3"/>
  <c r="O166" i="3" s="1"/>
  <c r="F180" i="3" s="1"/>
  <c r="K180" i="3" s="1"/>
  <c r="E135" i="3"/>
  <c r="M123" i="3"/>
  <c r="P123" i="3" s="1"/>
  <c r="G138" i="3" s="1"/>
  <c r="L138" i="3" s="1"/>
  <c r="E183" i="3"/>
  <c r="P179" i="3"/>
  <c r="E231" i="3"/>
  <c r="E182" i="3"/>
  <c r="N165" i="3"/>
  <c r="R165" i="3" s="1"/>
  <c r="I179" i="3" s="1"/>
  <c r="N179" i="3" s="1"/>
  <c r="H162" i="3"/>
  <c r="H176" i="3" s="1"/>
  <c r="L176" i="3" s="1"/>
  <c r="M117" i="3"/>
  <c r="P117" i="3" s="1"/>
  <c r="G131" i="3" s="1"/>
  <c r="L131" i="3" s="1"/>
  <c r="M215" i="3"/>
  <c r="O215" i="3" s="1"/>
  <c r="F229" i="3" s="1"/>
  <c r="K229" i="3" s="1"/>
  <c r="N116" i="3"/>
  <c r="Q116" i="3" s="1"/>
  <c r="H130" i="3" s="1"/>
  <c r="M130" i="3" s="1"/>
  <c r="J169" i="3"/>
  <c r="L169" i="3" s="1"/>
  <c r="N117" i="3"/>
  <c r="Q117" i="3" s="1"/>
  <c r="H131" i="3" s="1"/>
  <c r="M131" i="3" s="1"/>
  <c r="M118" i="3"/>
  <c r="M125" i="3"/>
  <c r="P125" i="3" s="1"/>
  <c r="N173" i="3"/>
  <c r="Q173" i="3" s="1"/>
  <c r="H188" i="3" s="1"/>
  <c r="M188" i="3" s="1"/>
  <c r="P228" i="3"/>
  <c r="N168" i="3"/>
  <c r="R168" i="3" s="1"/>
  <c r="E232" i="3"/>
  <c r="I162" i="3"/>
  <c r="I176" i="3" s="1"/>
  <c r="K176" i="3" s="1"/>
  <c r="N217" i="3"/>
  <c r="Q217" i="3" s="1"/>
  <c r="N222" i="3"/>
  <c r="Q222" i="3" s="1"/>
  <c r="H237" i="3" s="1"/>
  <c r="M237" i="3" s="1"/>
  <c r="G169" i="3"/>
  <c r="K169" i="3" s="1"/>
  <c r="M126" i="3"/>
  <c r="P126" i="3" s="1"/>
  <c r="N224" i="3"/>
  <c r="Q224" i="3" s="1"/>
  <c r="E143" i="3"/>
  <c r="H120" i="3"/>
  <c r="H113" i="3"/>
  <c r="H127" i="3" s="1"/>
  <c r="M175" i="3"/>
  <c r="P175" i="3" s="1"/>
  <c r="N118" i="3"/>
  <c r="N216" i="3"/>
  <c r="Q216" i="3" s="1"/>
  <c r="N119" i="3"/>
  <c r="N215" i="3"/>
  <c r="Q215" i="3" s="1"/>
  <c r="H229" i="3" s="1"/>
  <c r="M229" i="3" s="1"/>
  <c r="N223" i="3"/>
  <c r="Q223" i="3" s="1"/>
  <c r="M167" i="3"/>
  <c r="N126" i="3"/>
  <c r="R126" i="3" s="1"/>
  <c r="J120" i="3"/>
  <c r="J113" i="3"/>
  <c r="J127" i="3" s="1"/>
  <c r="G120" i="3"/>
  <c r="G113" i="3"/>
  <c r="G127" i="3" s="1"/>
  <c r="I113" i="3"/>
  <c r="I127" i="3" s="1"/>
  <c r="I120" i="3"/>
  <c r="M165" i="3"/>
  <c r="P165" i="3" s="1"/>
  <c r="G179" i="3" s="1"/>
  <c r="L179" i="3" s="1"/>
  <c r="M173" i="3"/>
  <c r="M174" i="3"/>
  <c r="P174" i="3" s="1"/>
  <c r="N125" i="3"/>
  <c r="Q125" i="3" s="1"/>
  <c r="E241" i="3"/>
  <c r="N175" i="3"/>
  <c r="R175" i="3" s="1"/>
  <c r="E192" i="3"/>
  <c r="N167" i="3"/>
  <c r="M222" i="3"/>
  <c r="N174" i="3"/>
  <c r="R174" i="3" s="1"/>
  <c r="M168" i="3"/>
  <c r="N214" i="3"/>
  <c r="M214" i="3"/>
  <c r="M221" i="3"/>
  <c r="N221" i="3"/>
  <c r="G218" i="3"/>
  <c r="G211" i="3"/>
  <c r="G225" i="3" s="1"/>
  <c r="M217" i="3"/>
  <c r="M224" i="3"/>
  <c r="P224" i="3" s="1"/>
  <c r="J211" i="3"/>
  <c r="J225" i="3" s="1"/>
  <c r="J218" i="3"/>
  <c r="H218" i="3"/>
  <c r="H211" i="3"/>
  <c r="H225" i="3" s="1"/>
  <c r="I218" i="3"/>
  <c r="I211" i="3"/>
  <c r="I225" i="3" s="1"/>
  <c r="M216" i="3"/>
  <c r="M223" i="3"/>
  <c r="P223" i="3" s="1"/>
  <c r="N271" i="3"/>
  <c r="R271" i="3" s="1"/>
  <c r="I286" i="3" s="1"/>
  <c r="N286" i="3" s="1"/>
  <c r="M271" i="3"/>
  <c r="O271" i="3" s="1"/>
  <c r="F286" i="3" s="1"/>
  <c r="M264" i="3"/>
  <c r="P264" i="3" s="1"/>
  <c r="G278" i="3" s="1"/>
  <c r="L278" i="3" s="1"/>
  <c r="N263" i="3"/>
  <c r="R263" i="3" s="1"/>
  <c r="I277" i="3" s="1"/>
  <c r="N277" i="3" s="1"/>
  <c r="N319" i="3"/>
  <c r="Q319" i="3" s="1"/>
  <c r="H334" i="3" s="1"/>
  <c r="M313" i="3"/>
  <c r="P313" i="3" s="1"/>
  <c r="G327" i="3" s="1"/>
  <c r="L327" i="3" s="1"/>
  <c r="N270" i="3"/>
  <c r="Q270" i="3" s="1"/>
  <c r="H285" i="3" s="1"/>
  <c r="M263" i="3"/>
  <c r="O263" i="3" s="1"/>
  <c r="F277" i="3" s="1"/>
  <c r="K277" i="3" s="1"/>
  <c r="M320" i="3"/>
  <c r="O320" i="3" s="1"/>
  <c r="F335" i="3" s="1"/>
  <c r="K335" i="3" s="1"/>
  <c r="O24" i="3"/>
  <c r="W24" i="3"/>
  <c r="P24" i="3"/>
  <c r="X24" i="3"/>
  <c r="N266" i="3"/>
  <c r="Q266" i="3" s="1"/>
  <c r="M319" i="3"/>
  <c r="O319" i="3" s="1"/>
  <c r="F334" i="3" s="1"/>
  <c r="K334" i="3" s="1"/>
  <c r="N264" i="3"/>
  <c r="R264" i="3" s="1"/>
  <c r="I278" i="3" s="1"/>
  <c r="N278" i="3" s="1"/>
  <c r="N273" i="3"/>
  <c r="Q273" i="3" s="1"/>
  <c r="N313" i="3"/>
  <c r="N320" i="3"/>
  <c r="R320" i="3" s="1"/>
  <c r="I335" i="3" s="1"/>
  <c r="N312" i="3"/>
  <c r="R312" i="3" s="1"/>
  <c r="I326" i="3" s="1"/>
  <c r="N326" i="3" s="1"/>
  <c r="M322" i="3"/>
  <c r="O322" i="3" s="1"/>
  <c r="M315" i="3"/>
  <c r="P315" i="3" s="1"/>
  <c r="T23" i="3"/>
  <c r="H300" i="3"/>
  <c r="M270" i="3"/>
  <c r="N315" i="3"/>
  <c r="N322" i="3"/>
  <c r="R322" i="3" s="1"/>
  <c r="M273" i="3"/>
  <c r="P273" i="3" s="1"/>
  <c r="S23" i="3"/>
  <c r="G300" i="3"/>
  <c r="F314" i="3"/>
  <c r="F307" i="3"/>
  <c r="M266" i="3"/>
  <c r="E307" i="3"/>
  <c r="E314" i="3"/>
  <c r="E321" i="3" s="1"/>
  <c r="M312" i="3"/>
  <c r="P75" i="6" l="1"/>
  <c r="G90" i="6" s="1"/>
  <c r="L90" i="6" s="1"/>
  <c r="R90" i="6" s="1"/>
  <c r="O75" i="6"/>
  <c r="F90" i="6" s="1"/>
  <c r="K90" i="6" s="1"/>
  <c r="T81" i="3"/>
  <c r="L92" i="6"/>
  <c r="R89" i="6"/>
  <c r="K143" i="6"/>
  <c r="N142" i="6"/>
  <c r="Q126" i="6"/>
  <c r="T139" i="6"/>
  <c r="N76" i="5"/>
  <c r="K92" i="5"/>
  <c r="P75" i="5"/>
  <c r="G90" i="5" s="1"/>
  <c r="L90" i="5" s="1"/>
  <c r="O69" i="6"/>
  <c r="O78" i="6"/>
  <c r="F91" i="6" s="1"/>
  <c r="K91" i="6" s="1"/>
  <c r="T90" i="3"/>
  <c r="N93" i="3"/>
  <c r="N92" i="3"/>
  <c r="N94" i="3" s="1"/>
  <c r="N70" i="5"/>
  <c r="R70" i="5" s="1"/>
  <c r="E143" i="5"/>
  <c r="N126" i="5"/>
  <c r="N75" i="5"/>
  <c r="R75" i="5" s="1"/>
  <c r="I90" i="5" s="1"/>
  <c r="N90" i="5" s="1"/>
  <c r="S89" i="3"/>
  <c r="S90" i="3"/>
  <c r="U90" i="3" s="1"/>
  <c r="M93" i="3"/>
  <c r="M92" i="3"/>
  <c r="M94" i="3" s="1"/>
  <c r="T89" i="3"/>
  <c r="Q74" i="5"/>
  <c r="H89" i="5" s="1"/>
  <c r="M89" i="5" s="1"/>
  <c r="S89" i="5" s="1"/>
  <c r="R74" i="5"/>
  <c r="I89" i="5" s="1"/>
  <c r="N89" i="5" s="1"/>
  <c r="P119" i="6"/>
  <c r="O119" i="6"/>
  <c r="O71" i="6"/>
  <c r="F83" i="6" s="1"/>
  <c r="K83" i="6" s="1"/>
  <c r="P71" i="6"/>
  <c r="G83" i="6" s="1"/>
  <c r="L83" i="6" s="1"/>
  <c r="S131" i="6"/>
  <c r="Q70" i="5"/>
  <c r="S81" i="3"/>
  <c r="U81" i="3" s="1"/>
  <c r="E86" i="5"/>
  <c r="N118" i="5"/>
  <c r="L94" i="6"/>
  <c r="Q76" i="5"/>
  <c r="Q69" i="5"/>
  <c r="O120" i="5"/>
  <c r="F132" i="5" s="1"/>
  <c r="K132" i="5" s="1"/>
  <c r="K133" i="5" s="1"/>
  <c r="P118" i="6"/>
  <c r="O118" i="6"/>
  <c r="N125" i="5"/>
  <c r="R125" i="5" s="1"/>
  <c r="L143" i="6"/>
  <c r="M141" i="5"/>
  <c r="M142" i="5"/>
  <c r="L134" i="5"/>
  <c r="L133" i="5"/>
  <c r="P120" i="6"/>
  <c r="G132" i="6" s="1"/>
  <c r="L132" i="6" s="1"/>
  <c r="R130" i="6" s="1"/>
  <c r="O120" i="6"/>
  <c r="F132" i="6" s="1"/>
  <c r="K132" i="6" s="1"/>
  <c r="Q125" i="5"/>
  <c r="M118" i="5"/>
  <c r="M93" i="5"/>
  <c r="M92" i="5"/>
  <c r="M77" i="5"/>
  <c r="P77" i="5" s="1"/>
  <c r="R118" i="6"/>
  <c r="Q118" i="6"/>
  <c r="Q77" i="5"/>
  <c r="O77" i="5"/>
  <c r="S138" i="5"/>
  <c r="R124" i="5"/>
  <c r="I139" i="5" s="1"/>
  <c r="N139" i="5" s="1"/>
  <c r="Q124" i="5"/>
  <c r="H139" i="5" s="1"/>
  <c r="M139" i="5" s="1"/>
  <c r="S139" i="5" s="1"/>
  <c r="S82" i="3"/>
  <c r="M84" i="3"/>
  <c r="M85" i="3"/>
  <c r="R127" i="5"/>
  <c r="I140" i="5" s="1"/>
  <c r="N140" i="5" s="1"/>
  <c r="T138" i="5" s="1"/>
  <c r="R119" i="5"/>
  <c r="M94" i="6"/>
  <c r="R90" i="5"/>
  <c r="M117" i="5"/>
  <c r="N92" i="5"/>
  <c r="N93" i="5"/>
  <c r="M142" i="6"/>
  <c r="M141" i="6"/>
  <c r="P124" i="5"/>
  <c r="G139" i="5" s="1"/>
  <c r="L139" i="5" s="1"/>
  <c r="R139" i="5" s="1"/>
  <c r="O124" i="5"/>
  <c r="F139" i="5" s="1"/>
  <c r="K139" i="5" s="1"/>
  <c r="Q139" i="5" s="1"/>
  <c r="T90" i="5"/>
  <c r="L142" i="5"/>
  <c r="L141" i="5"/>
  <c r="Q126" i="5"/>
  <c r="R126" i="5"/>
  <c r="K84" i="5"/>
  <c r="K85" i="5"/>
  <c r="Q67" i="5"/>
  <c r="H81" i="5" s="1"/>
  <c r="M81" i="5" s="1"/>
  <c r="S139" i="6"/>
  <c r="U139" i="6" s="1"/>
  <c r="Q138" i="5"/>
  <c r="Q123" i="6"/>
  <c r="H138" i="6" s="1"/>
  <c r="M138" i="6" s="1"/>
  <c r="R123" i="6"/>
  <c r="I138" i="6" s="1"/>
  <c r="N138" i="6" s="1"/>
  <c r="N94" i="6"/>
  <c r="M125" i="5"/>
  <c r="O125" i="5" s="1"/>
  <c r="L92" i="5"/>
  <c r="L93" i="5"/>
  <c r="M70" i="5"/>
  <c r="M133" i="6"/>
  <c r="M134" i="6"/>
  <c r="S130" i="6"/>
  <c r="E135" i="5"/>
  <c r="P123" i="5"/>
  <c r="G138" i="5" s="1"/>
  <c r="L138" i="5" s="1"/>
  <c r="T82" i="3"/>
  <c r="N84" i="3"/>
  <c r="N85" i="3"/>
  <c r="M126" i="5"/>
  <c r="P126" i="5" s="1"/>
  <c r="K142" i="5"/>
  <c r="K141" i="5"/>
  <c r="Q71" i="6"/>
  <c r="H83" i="6" s="1"/>
  <c r="M83" i="6" s="1"/>
  <c r="S82" i="6" s="1"/>
  <c r="R71" i="6"/>
  <c r="I83" i="6" s="1"/>
  <c r="N83" i="6" s="1"/>
  <c r="Q75" i="5"/>
  <c r="H90" i="5" s="1"/>
  <c r="M90" i="5" s="1"/>
  <c r="S90" i="5" s="1"/>
  <c r="M69" i="5"/>
  <c r="O76" i="6"/>
  <c r="N135" i="6"/>
  <c r="N71" i="5"/>
  <c r="P70" i="6"/>
  <c r="O70" i="6"/>
  <c r="E94" i="5"/>
  <c r="Q69" i="6"/>
  <c r="R69" i="6"/>
  <c r="Q130" i="6"/>
  <c r="Q116" i="5"/>
  <c r="H130" i="5" s="1"/>
  <c r="M130" i="5" s="1"/>
  <c r="R116" i="5"/>
  <c r="I130" i="5" s="1"/>
  <c r="N130" i="5" s="1"/>
  <c r="T131" i="5"/>
  <c r="N133" i="5"/>
  <c r="N134" i="5"/>
  <c r="P71" i="5"/>
  <c r="G83" i="5" s="1"/>
  <c r="L83" i="5" s="1"/>
  <c r="R76" i="5"/>
  <c r="Q81" i="5"/>
  <c r="N68" i="5"/>
  <c r="M68" i="5"/>
  <c r="M119" i="5"/>
  <c r="Q119" i="6"/>
  <c r="R119" i="6"/>
  <c r="O77" i="6"/>
  <c r="M76" i="5"/>
  <c r="P76" i="5" s="1"/>
  <c r="Q120" i="5"/>
  <c r="H132" i="5" s="1"/>
  <c r="M132" i="5" s="1"/>
  <c r="P74" i="5"/>
  <c r="G89" i="5" s="1"/>
  <c r="L89" i="5" s="1"/>
  <c r="O74" i="5"/>
  <c r="F89" i="5" s="1"/>
  <c r="K89" i="5" s="1"/>
  <c r="M116" i="5"/>
  <c r="T89" i="5"/>
  <c r="N94" i="5"/>
  <c r="O165" i="6"/>
  <c r="F179" i="6" s="1"/>
  <c r="K179" i="6" s="1"/>
  <c r="O172" i="6"/>
  <c r="F187" i="6" s="1"/>
  <c r="K187" i="6" s="1"/>
  <c r="O173" i="6"/>
  <c r="F188" i="6" s="1"/>
  <c r="K188" i="6" s="1"/>
  <c r="P215" i="6"/>
  <c r="G229" i="6" s="1"/>
  <c r="L229" i="6" s="1"/>
  <c r="R214" i="6"/>
  <c r="I228" i="6" s="1"/>
  <c r="N228" i="6" s="1"/>
  <c r="P271" i="6"/>
  <c r="G286" i="6" s="1"/>
  <c r="L286" i="6" s="1"/>
  <c r="R166" i="6"/>
  <c r="I180" i="6" s="1"/>
  <c r="N180" i="6" s="1"/>
  <c r="Q165" i="6"/>
  <c r="H179" i="6" s="1"/>
  <c r="M179" i="6" s="1"/>
  <c r="R165" i="6"/>
  <c r="I179" i="6" s="1"/>
  <c r="N179" i="6" s="1"/>
  <c r="P319" i="6"/>
  <c r="G334" i="6" s="1"/>
  <c r="L334" i="6" s="1"/>
  <c r="P264" i="6"/>
  <c r="G278" i="6" s="1"/>
  <c r="L278" i="6" s="1"/>
  <c r="R225" i="6"/>
  <c r="I238" i="6" s="1"/>
  <c r="N238" i="6" s="1"/>
  <c r="N240" i="6" s="1"/>
  <c r="M240" i="6"/>
  <c r="M241" i="6" s="1"/>
  <c r="S237" i="6"/>
  <c r="M232" i="6"/>
  <c r="R188" i="6"/>
  <c r="Q320" i="6"/>
  <c r="H335" i="6" s="1"/>
  <c r="M335" i="6" s="1"/>
  <c r="R187" i="6"/>
  <c r="R172" i="6"/>
  <c r="I187" i="6" s="1"/>
  <c r="N187" i="6" s="1"/>
  <c r="T187" i="6" s="1"/>
  <c r="P174" i="6"/>
  <c r="N222" i="5"/>
  <c r="R222" i="5" s="1"/>
  <c r="I237" i="5" s="1"/>
  <c r="N237" i="5" s="1"/>
  <c r="P224" i="6"/>
  <c r="R221" i="6"/>
  <c r="I236" i="6" s="1"/>
  <c r="N236" i="6" s="1"/>
  <c r="L191" i="6"/>
  <c r="L192" i="6" s="1"/>
  <c r="Q176" i="6"/>
  <c r="H189" i="6" s="1"/>
  <c r="M189" i="6" s="1"/>
  <c r="M191" i="6" s="1"/>
  <c r="O176" i="6"/>
  <c r="F189" i="6" s="1"/>
  <c r="K189" i="6" s="1"/>
  <c r="K191" i="6" s="1"/>
  <c r="N191" i="6"/>
  <c r="R271" i="6"/>
  <c r="I286" i="6" s="1"/>
  <c r="N286" i="6" s="1"/>
  <c r="Q271" i="6"/>
  <c r="H286" i="6" s="1"/>
  <c r="M286" i="6" s="1"/>
  <c r="S228" i="6"/>
  <c r="O221" i="6"/>
  <c r="F236" i="6" s="1"/>
  <c r="K236" i="6" s="1"/>
  <c r="Q270" i="6"/>
  <c r="H285" i="6" s="1"/>
  <c r="M285" i="6" s="1"/>
  <c r="R222" i="6"/>
  <c r="I237" i="6" s="1"/>
  <c r="N237" i="6" s="1"/>
  <c r="Q313" i="6"/>
  <c r="H327" i="6" s="1"/>
  <c r="M327" i="6" s="1"/>
  <c r="N221" i="5"/>
  <c r="R221" i="5" s="1"/>
  <c r="I236" i="5" s="1"/>
  <c r="N236" i="5" s="1"/>
  <c r="Q215" i="6"/>
  <c r="H229" i="6" s="1"/>
  <c r="M229" i="6" s="1"/>
  <c r="S229" i="6" s="1"/>
  <c r="Q263" i="6"/>
  <c r="H277" i="6" s="1"/>
  <c r="M277" i="6" s="1"/>
  <c r="O263" i="6"/>
  <c r="F277" i="6" s="1"/>
  <c r="K277" i="6" s="1"/>
  <c r="O172" i="3"/>
  <c r="F187" i="3" s="1"/>
  <c r="K187" i="3" s="1"/>
  <c r="S179" i="6"/>
  <c r="R169" i="6"/>
  <c r="I181" i="6" s="1"/>
  <c r="N181" i="6" s="1"/>
  <c r="N182" i="6" s="1"/>
  <c r="S180" i="6"/>
  <c r="Q223" i="6"/>
  <c r="M183" i="6"/>
  <c r="P314" i="6"/>
  <c r="O167" i="6"/>
  <c r="N165" i="5"/>
  <c r="R165" i="5" s="1"/>
  <c r="I179" i="5" s="1"/>
  <c r="N179" i="5" s="1"/>
  <c r="P175" i="6"/>
  <c r="R218" i="6"/>
  <c r="I230" i="6" s="1"/>
  <c r="N230" i="6" s="1"/>
  <c r="T229" i="6" s="1"/>
  <c r="R272" i="6"/>
  <c r="M271" i="5"/>
  <c r="O271" i="5" s="1"/>
  <c r="F286" i="5" s="1"/>
  <c r="K286" i="5" s="1"/>
  <c r="P168" i="6"/>
  <c r="O313" i="6"/>
  <c r="F327" i="6" s="1"/>
  <c r="K327" i="6" s="1"/>
  <c r="R321" i="6"/>
  <c r="Q319" i="6"/>
  <c r="H334" i="6" s="1"/>
  <c r="M334" i="6" s="1"/>
  <c r="O270" i="6"/>
  <c r="F285" i="6" s="1"/>
  <c r="K285" i="6" s="1"/>
  <c r="M221" i="5"/>
  <c r="P221" i="5" s="1"/>
  <c r="G236" i="5" s="1"/>
  <c r="L236" i="5" s="1"/>
  <c r="P166" i="6"/>
  <c r="G180" i="6" s="1"/>
  <c r="L180" i="6" s="1"/>
  <c r="E331" i="6"/>
  <c r="P222" i="6"/>
  <c r="G237" i="6" s="1"/>
  <c r="L237" i="6" s="1"/>
  <c r="R237" i="6" s="1"/>
  <c r="P273" i="6"/>
  <c r="K316" i="6"/>
  <c r="Q273" i="6"/>
  <c r="K323" i="6"/>
  <c r="M323" i="6" s="1"/>
  <c r="M172" i="5"/>
  <c r="O172" i="5" s="1"/>
  <c r="F187" i="5" s="1"/>
  <c r="K187" i="5" s="1"/>
  <c r="M313" i="5"/>
  <c r="P313" i="5" s="1"/>
  <c r="G327" i="5" s="1"/>
  <c r="L327" i="5" s="1"/>
  <c r="L240" i="6"/>
  <c r="R236" i="6"/>
  <c r="R315" i="6"/>
  <c r="O225" i="6"/>
  <c r="F238" i="6" s="1"/>
  <c r="K238" i="6" s="1"/>
  <c r="K239" i="6" s="1"/>
  <c r="Q224" i="6"/>
  <c r="P265" i="6"/>
  <c r="O265" i="6"/>
  <c r="O321" i="6"/>
  <c r="R322" i="6"/>
  <c r="Q264" i="6"/>
  <c r="H278" i="6" s="1"/>
  <c r="M278" i="6" s="1"/>
  <c r="P272" i="6"/>
  <c r="P214" i="6"/>
  <c r="G228" i="6" s="1"/>
  <c r="L228" i="6" s="1"/>
  <c r="O214" i="6"/>
  <c r="F228" i="6" s="1"/>
  <c r="K228" i="6" s="1"/>
  <c r="R217" i="6"/>
  <c r="Q217" i="6"/>
  <c r="K267" i="6"/>
  <c r="R173" i="6"/>
  <c r="I188" i="6" s="1"/>
  <c r="N188" i="6" s="1"/>
  <c r="T188" i="6" s="1"/>
  <c r="Q173" i="6"/>
  <c r="H188" i="6" s="1"/>
  <c r="M188" i="6" s="1"/>
  <c r="Q266" i="6"/>
  <c r="R266" i="6"/>
  <c r="K274" i="6"/>
  <c r="M274" i="6" s="1"/>
  <c r="Q216" i="6"/>
  <c r="R216" i="6"/>
  <c r="Q167" i="6"/>
  <c r="R167" i="6"/>
  <c r="P266" i="6"/>
  <c r="O266" i="6"/>
  <c r="R312" i="6"/>
  <c r="I326" i="6" s="1"/>
  <c r="N326" i="6" s="1"/>
  <c r="Q312" i="6"/>
  <c r="H326" i="6" s="1"/>
  <c r="M326" i="6" s="1"/>
  <c r="O223" i="6"/>
  <c r="R174" i="6"/>
  <c r="R314" i="6"/>
  <c r="Q314" i="6"/>
  <c r="P169" i="6"/>
  <c r="G181" i="6" s="1"/>
  <c r="L181" i="6" s="1"/>
  <c r="O169" i="6"/>
  <c r="F181" i="6" s="1"/>
  <c r="K181" i="6" s="1"/>
  <c r="R265" i="6"/>
  <c r="Q265" i="6"/>
  <c r="P315" i="6"/>
  <c r="O315" i="6"/>
  <c r="R168" i="6"/>
  <c r="Q168" i="6"/>
  <c r="S236" i="6"/>
  <c r="O322" i="6"/>
  <c r="O217" i="6"/>
  <c r="P217" i="6"/>
  <c r="O312" i="6"/>
  <c r="F326" i="6" s="1"/>
  <c r="K326" i="6" s="1"/>
  <c r="P312" i="6"/>
  <c r="G326" i="6" s="1"/>
  <c r="L326" i="6" s="1"/>
  <c r="P216" i="6"/>
  <c r="O216" i="6"/>
  <c r="M222" i="5"/>
  <c r="P222" i="5" s="1"/>
  <c r="G237" i="5" s="1"/>
  <c r="L237" i="5" s="1"/>
  <c r="R175" i="6"/>
  <c r="P218" i="6"/>
  <c r="G230" i="6" s="1"/>
  <c r="L230" i="6" s="1"/>
  <c r="O218" i="6"/>
  <c r="F230" i="6" s="1"/>
  <c r="K230" i="6" s="1"/>
  <c r="O320" i="6"/>
  <c r="F335" i="6" s="1"/>
  <c r="K335" i="6" s="1"/>
  <c r="P320" i="6"/>
  <c r="G335" i="6" s="1"/>
  <c r="L335" i="6" s="1"/>
  <c r="N271" i="5"/>
  <c r="Q271" i="5" s="1"/>
  <c r="H286" i="5" s="1"/>
  <c r="M286" i="5" s="1"/>
  <c r="N263" i="5"/>
  <c r="R263" i="5" s="1"/>
  <c r="I277" i="5" s="1"/>
  <c r="N277" i="5" s="1"/>
  <c r="N313" i="5"/>
  <c r="Q313" i="5" s="1"/>
  <c r="H327" i="5" s="1"/>
  <c r="M327" i="5" s="1"/>
  <c r="M264" i="5"/>
  <c r="P264" i="5" s="1"/>
  <c r="G278" i="5" s="1"/>
  <c r="L278" i="5" s="1"/>
  <c r="E331" i="5"/>
  <c r="M315" i="5"/>
  <c r="P315" i="5" s="1"/>
  <c r="M321" i="5"/>
  <c r="O321" i="5" s="1"/>
  <c r="N166" i="5"/>
  <c r="R166" i="5" s="1"/>
  <c r="I180" i="5" s="1"/>
  <c r="N180" i="5" s="1"/>
  <c r="M173" i="5"/>
  <c r="O173" i="5" s="1"/>
  <c r="F188" i="5" s="1"/>
  <c r="K188" i="5" s="1"/>
  <c r="M322" i="5"/>
  <c r="O322" i="5" s="1"/>
  <c r="M225" i="5"/>
  <c r="P225" i="5" s="1"/>
  <c r="G238" i="5" s="1"/>
  <c r="L238" i="5" s="1"/>
  <c r="N312" i="5"/>
  <c r="Q312" i="5" s="1"/>
  <c r="H326" i="5" s="1"/>
  <c r="M326" i="5" s="1"/>
  <c r="E233" i="5"/>
  <c r="M320" i="5"/>
  <c r="O320" i="5" s="1"/>
  <c r="F335" i="5" s="1"/>
  <c r="K335" i="5" s="1"/>
  <c r="N319" i="5"/>
  <c r="R319" i="5" s="1"/>
  <c r="I334" i="5" s="1"/>
  <c r="N334" i="5" s="1"/>
  <c r="M165" i="5"/>
  <c r="O165" i="5" s="1"/>
  <c r="F179" i="5" s="1"/>
  <c r="K179" i="5" s="1"/>
  <c r="N320" i="5"/>
  <c r="R320" i="5" s="1"/>
  <c r="I335" i="5" s="1"/>
  <c r="N335" i="5" s="1"/>
  <c r="M167" i="5"/>
  <c r="P167" i="5" s="1"/>
  <c r="E337" i="5"/>
  <c r="N173" i="5"/>
  <c r="R173" i="5" s="1"/>
  <c r="I188" i="5" s="1"/>
  <c r="N188" i="5" s="1"/>
  <c r="E338" i="5"/>
  <c r="P334" i="5"/>
  <c r="M263" i="5"/>
  <c r="O263" i="5" s="1"/>
  <c r="F277" i="5" s="1"/>
  <c r="K277" i="5" s="1"/>
  <c r="M319" i="5"/>
  <c r="P319" i="5" s="1"/>
  <c r="G334" i="5" s="1"/>
  <c r="L334" i="5" s="1"/>
  <c r="N270" i="5"/>
  <c r="Q270" i="5" s="1"/>
  <c r="H285" i="5" s="1"/>
  <c r="M285" i="5" s="1"/>
  <c r="N175" i="5"/>
  <c r="Q175" i="5" s="1"/>
  <c r="E290" i="5"/>
  <c r="M266" i="5"/>
  <c r="P266" i="5" s="1"/>
  <c r="M215" i="5"/>
  <c r="P215" i="5" s="1"/>
  <c r="G229" i="5" s="1"/>
  <c r="L229" i="5" s="1"/>
  <c r="M214" i="5"/>
  <c r="O214" i="5" s="1"/>
  <c r="F228" i="5" s="1"/>
  <c r="K228" i="5" s="1"/>
  <c r="N225" i="5"/>
  <c r="N172" i="5"/>
  <c r="R172" i="5" s="1"/>
  <c r="I187" i="5" s="1"/>
  <c r="N187" i="5" s="1"/>
  <c r="N176" i="5"/>
  <c r="Q176" i="5" s="1"/>
  <c r="H189" i="5" s="1"/>
  <c r="M189" i="5" s="1"/>
  <c r="M190" i="5" s="1"/>
  <c r="M270" i="5"/>
  <c r="P270" i="5" s="1"/>
  <c r="G285" i="5" s="1"/>
  <c r="L285" i="5" s="1"/>
  <c r="E241" i="5"/>
  <c r="M224" i="5"/>
  <c r="P224" i="5" s="1"/>
  <c r="M273" i="5"/>
  <c r="O273" i="5" s="1"/>
  <c r="M176" i="5"/>
  <c r="M218" i="5"/>
  <c r="P218" i="5" s="1"/>
  <c r="G230" i="5" s="1"/>
  <c r="L230" i="5" s="1"/>
  <c r="L231" i="5" s="1"/>
  <c r="M312" i="5"/>
  <c r="M174" i="5"/>
  <c r="P174" i="5" s="1"/>
  <c r="M217" i="5"/>
  <c r="M272" i="5"/>
  <c r="O272" i="5" s="1"/>
  <c r="N314" i="5"/>
  <c r="R314" i="5" s="1"/>
  <c r="N215" i="5"/>
  <c r="N168" i="5"/>
  <c r="M169" i="5"/>
  <c r="P169" i="5" s="1"/>
  <c r="G181" i="5" s="1"/>
  <c r="L181" i="5" s="1"/>
  <c r="L182" i="5" s="1"/>
  <c r="M216" i="5"/>
  <c r="O216" i="5" s="1"/>
  <c r="N218" i="5"/>
  <c r="N265" i="5"/>
  <c r="R265" i="5" s="1"/>
  <c r="M223" i="5"/>
  <c r="P223" i="5" s="1"/>
  <c r="G316" i="5"/>
  <c r="G309" i="5"/>
  <c r="G323" i="5" s="1"/>
  <c r="N315" i="5"/>
  <c r="N264" i="5"/>
  <c r="N272" i="5"/>
  <c r="Q272" i="5" s="1"/>
  <c r="M314" i="5"/>
  <c r="N167" i="5"/>
  <c r="N223" i="5"/>
  <c r="Q223" i="5" s="1"/>
  <c r="N273" i="5"/>
  <c r="Q273" i="5" s="1"/>
  <c r="M166" i="5"/>
  <c r="I267" i="5"/>
  <c r="I260" i="5"/>
  <c r="I274" i="5" s="1"/>
  <c r="G267" i="5"/>
  <c r="G260" i="5"/>
  <c r="G274" i="5" s="1"/>
  <c r="N321" i="5"/>
  <c r="R321" i="5" s="1"/>
  <c r="E192" i="5"/>
  <c r="M265" i="5"/>
  <c r="N214" i="5"/>
  <c r="M175" i="5"/>
  <c r="O175" i="5" s="1"/>
  <c r="I316" i="5"/>
  <c r="I309" i="5"/>
  <c r="I323" i="5" s="1"/>
  <c r="E184" i="5"/>
  <c r="N322" i="5"/>
  <c r="R322" i="5" s="1"/>
  <c r="E282" i="5"/>
  <c r="N169" i="5"/>
  <c r="N224" i="5"/>
  <c r="R224" i="5" s="1"/>
  <c r="M168" i="5"/>
  <c r="N217" i="5"/>
  <c r="N174" i="5"/>
  <c r="R174" i="5" s="1"/>
  <c r="N216" i="5"/>
  <c r="N266" i="5"/>
  <c r="P124" i="3"/>
  <c r="G139" i="3" s="1"/>
  <c r="L139" i="3" s="1"/>
  <c r="J300" i="3"/>
  <c r="J307" i="3" s="1"/>
  <c r="J251" i="3"/>
  <c r="G272" i="3"/>
  <c r="H272" i="3"/>
  <c r="I300" i="3"/>
  <c r="I314" i="3" s="1"/>
  <c r="I321" i="3" s="1"/>
  <c r="I251" i="3"/>
  <c r="Q165" i="3"/>
  <c r="H179" i="3" s="1"/>
  <c r="M179" i="3" s="1"/>
  <c r="Q124" i="3"/>
  <c r="H139" i="3" s="1"/>
  <c r="M139" i="3" s="1"/>
  <c r="Q123" i="3"/>
  <c r="H138" i="3" s="1"/>
  <c r="M138" i="3" s="1"/>
  <c r="R172" i="3"/>
  <c r="I187" i="3" s="1"/>
  <c r="N187" i="3" s="1"/>
  <c r="O119" i="3"/>
  <c r="R166" i="3"/>
  <c r="I180" i="3" s="1"/>
  <c r="N180" i="3" s="1"/>
  <c r="O116" i="3"/>
  <c r="F130" i="3" s="1"/>
  <c r="K130" i="3" s="1"/>
  <c r="A94" i="3"/>
  <c r="P166" i="3"/>
  <c r="G180" i="3" s="1"/>
  <c r="L180" i="3" s="1"/>
  <c r="R117" i="3"/>
  <c r="I131" i="3" s="1"/>
  <c r="N131" i="3" s="1"/>
  <c r="P215" i="3"/>
  <c r="G229" i="3" s="1"/>
  <c r="L229" i="3" s="1"/>
  <c r="R173" i="3"/>
  <c r="I188" i="3" s="1"/>
  <c r="N188" i="3" s="1"/>
  <c r="R216" i="3"/>
  <c r="O123" i="3"/>
  <c r="F138" i="3" s="1"/>
  <c r="K138" i="3" s="1"/>
  <c r="O165" i="3"/>
  <c r="F179" i="3" s="1"/>
  <c r="K179" i="3" s="1"/>
  <c r="E184" i="3"/>
  <c r="E233" i="3"/>
  <c r="R224" i="3"/>
  <c r="O125" i="3"/>
  <c r="O117" i="3"/>
  <c r="F131" i="3" s="1"/>
  <c r="K131" i="3" s="1"/>
  <c r="O126" i="3"/>
  <c r="R116" i="3"/>
  <c r="I130" i="3" s="1"/>
  <c r="N130" i="3" s="1"/>
  <c r="R222" i="3"/>
  <c r="I237" i="3" s="1"/>
  <c r="N237" i="3" s="1"/>
  <c r="Q168" i="3"/>
  <c r="R223" i="3"/>
  <c r="O174" i="3"/>
  <c r="K120" i="3"/>
  <c r="O118" i="3"/>
  <c r="P118" i="3"/>
  <c r="K127" i="3"/>
  <c r="R217" i="3"/>
  <c r="Q126" i="3"/>
  <c r="N176" i="3"/>
  <c r="Q119" i="3"/>
  <c r="R119" i="3"/>
  <c r="Q118" i="3"/>
  <c r="R118" i="3"/>
  <c r="O175" i="3"/>
  <c r="M176" i="3"/>
  <c r="L127" i="3"/>
  <c r="P173" i="3"/>
  <c r="G188" i="3" s="1"/>
  <c r="L188" i="3" s="1"/>
  <c r="O173" i="3"/>
  <c r="F188" i="3" s="1"/>
  <c r="K188" i="3" s="1"/>
  <c r="O167" i="3"/>
  <c r="P167" i="3"/>
  <c r="R125" i="3"/>
  <c r="L120" i="3"/>
  <c r="R215" i="3"/>
  <c r="I229" i="3" s="1"/>
  <c r="N229" i="3" s="1"/>
  <c r="M169" i="3"/>
  <c r="Q175" i="3"/>
  <c r="O223" i="3"/>
  <c r="Q174" i="3"/>
  <c r="P168" i="3"/>
  <c r="O168" i="3"/>
  <c r="R167" i="3"/>
  <c r="Q167" i="3"/>
  <c r="P222" i="3"/>
  <c r="G237" i="3" s="1"/>
  <c r="L237" i="3" s="1"/>
  <c r="O222" i="3"/>
  <c r="F237" i="3" s="1"/>
  <c r="K237" i="3" s="1"/>
  <c r="L225" i="3"/>
  <c r="N169" i="3"/>
  <c r="O216" i="3"/>
  <c r="P216" i="3"/>
  <c r="P221" i="3"/>
  <c r="G236" i="3" s="1"/>
  <c r="L236" i="3" s="1"/>
  <c r="O221" i="3"/>
  <c r="F236" i="3" s="1"/>
  <c r="K236" i="3" s="1"/>
  <c r="O224" i="3"/>
  <c r="K218" i="3"/>
  <c r="P214" i="3"/>
  <c r="G228" i="3" s="1"/>
  <c r="L228" i="3" s="1"/>
  <c r="O214" i="3"/>
  <c r="F228" i="3" s="1"/>
  <c r="K228" i="3" s="1"/>
  <c r="Q221" i="3"/>
  <c r="H236" i="3" s="1"/>
  <c r="M236" i="3" s="1"/>
  <c r="R221" i="3"/>
  <c r="I236" i="3" s="1"/>
  <c r="N236" i="3" s="1"/>
  <c r="K225" i="3"/>
  <c r="R214" i="3"/>
  <c r="I228" i="3" s="1"/>
  <c r="N228" i="3" s="1"/>
  <c r="Q214" i="3"/>
  <c r="H228" i="3" s="1"/>
  <c r="M228" i="3" s="1"/>
  <c r="O217" i="3"/>
  <c r="P217" i="3"/>
  <c r="L218" i="3"/>
  <c r="Q271" i="3"/>
  <c r="H286" i="3" s="1"/>
  <c r="M286" i="3" s="1"/>
  <c r="P271" i="3"/>
  <c r="G286" i="3" s="1"/>
  <c r="L286" i="3" s="1"/>
  <c r="O264" i="3"/>
  <c r="F278" i="3" s="1"/>
  <c r="K278" i="3" s="1"/>
  <c r="R270" i="3"/>
  <c r="I285" i="3" s="1"/>
  <c r="N285" i="3" s="1"/>
  <c r="Q263" i="3"/>
  <c r="H277" i="3" s="1"/>
  <c r="M277" i="3" s="1"/>
  <c r="R319" i="3"/>
  <c r="I334" i="3" s="1"/>
  <c r="N334" i="3" s="1"/>
  <c r="O313" i="3"/>
  <c r="F327" i="3" s="1"/>
  <c r="K327" i="3" s="1"/>
  <c r="Q320" i="3"/>
  <c r="H335" i="3" s="1"/>
  <c r="M335" i="3" s="1"/>
  <c r="P263" i="3"/>
  <c r="G277" i="3" s="1"/>
  <c r="L277" i="3" s="1"/>
  <c r="R266" i="3"/>
  <c r="P320" i="3"/>
  <c r="G335" i="3" s="1"/>
  <c r="L335" i="3" s="1"/>
  <c r="Q24" i="3"/>
  <c r="Y24" i="3"/>
  <c r="R24" i="3"/>
  <c r="Z24" i="3"/>
  <c r="P319" i="3"/>
  <c r="G334" i="3" s="1"/>
  <c r="L334" i="3" s="1"/>
  <c r="P322" i="3"/>
  <c r="Q264" i="3"/>
  <c r="H278" i="3" s="1"/>
  <c r="M278" i="3" s="1"/>
  <c r="R313" i="3"/>
  <c r="I327" i="3" s="1"/>
  <c r="N327" i="3" s="1"/>
  <c r="Q313" i="3"/>
  <c r="H327" i="3" s="1"/>
  <c r="M327" i="3" s="1"/>
  <c r="R273" i="3"/>
  <c r="Q322" i="3"/>
  <c r="Q312" i="3"/>
  <c r="H326" i="3" s="1"/>
  <c r="M326" i="3" s="1"/>
  <c r="O315" i="3"/>
  <c r="O273" i="3"/>
  <c r="G307" i="3"/>
  <c r="G314" i="3"/>
  <c r="K286" i="3"/>
  <c r="O312" i="3"/>
  <c r="F326" i="3" s="1"/>
  <c r="K326" i="3" s="1"/>
  <c r="P312" i="3"/>
  <c r="G326" i="3" s="1"/>
  <c r="L326" i="3" s="1"/>
  <c r="O270" i="3"/>
  <c r="F285" i="3" s="1"/>
  <c r="P270" i="3"/>
  <c r="G285" i="3" s="1"/>
  <c r="R315" i="3"/>
  <c r="Q315" i="3"/>
  <c r="M285" i="3"/>
  <c r="N335" i="3"/>
  <c r="O266" i="3"/>
  <c r="P266" i="3"/>
  <c r="F321" i="3"/>
  <c r="M334" i="3"/>
  <c r="H314" i="3"/>
  <c r="H307" i="3"/>
  <c r="I307" i="3"/>
  <c r="S81" i="6" l="1"/>
  <c r="K134" i="5"/>
  <c r="U89" i="3"/>
  <c r="Q89" i="6"/>
  <c r="U89" i="6" s="1"/>
  <c r="K93" i="6"/>
  <c r="K92" i="6"/>
  <c r="Q90" i="6"/>
  <c r="U90" i="6" s="1"/>
  <c r="U90" i="5"/>
  <c r="Q82" i="6"/>
  <c r="K85" i="6"/>
  <c r="K84" i="6"/>
  <c r="Q81" i="6"/>
  <c r="K143" i="5"/>
  <c r="M143" i="5"/>
  <c r="R118" i="5"/>
  <c r="Q118" i="5"/>
  <c r="U130" i="6"/>
  <c r="U82" i="3"/>
  <c r="L85" i="6"/>
  <c r="R81" i="6"/>
  <c r="R82" i="6"/>
  <c r="L84" i="6"/>
  <c r="P116" i="5"/>
  <c r="G130" i="5" s="1"/>
  <c r="L130" i="5" s="1"/>
  <c r="O116" i="5"/>
  <c r="F130" i="5" s="1"/>
  <c r="K130" i="5" s="1"/>
  <c r="P119" i="5"/>
  <c r="O119" i="5"/>
  <c r="P125" i="5"/>
  <c r="Q89" i="5"/>
  <c r="K94" i="5"/>
  <c r="P68" i="5"/>
  <c r="G82" i="5" s="1"/>
  <c r="L82" i="5" s="1"/>
  <c r="R82" i="5" s="1"/>
  <c r="O68" i="5"/>
  <c r="F82" i="5" s="1"/>
  <c r="K82" i="5" s="1"/>
  <c r="Q82" i="5" s="1"/>
  <c r="T130" i="5"/>
  <c r="N135" i="5"/>
  <c r="N85" i="6"/>
  <c r="N84" i="6"/>
  <c r="T82" i="6"/>
  <c r="O126" i="5"/>
  <c r="N141" i="5"/>
  <c r="N142" i="5"/>
  <c r="P118" i="5"/>
  <c r="O118" i="5"/>
  <c r="K134" i="6"/>
  <c r="K133" i="6"/>
  <c r="Q131" i="6"/>
  <c r="P117" i="5"/>
  <c r="G131" i="5" s="1"/>
  <c r="L131" i="5" s="1"/>
  <c r="R131" i="5" s="1"/>
  <c r="O117" i="5"/>
  <c r="F131" i="5" s="1"/>
  <c r="K131" i="5" s="1"/>
  <c r="Q131" i="5" s="1"/>
  <c r="R89" i="5"/>
  <c r="L94" i="5"/>
  <c r="Q68" i="5"/>
  <c r="H82" i="5" s="1"/>
  <c r="M82" i="5" s="1"/>
  <c r="R68" i="5"/>
  <c r="I82" i="5" s="1"/>
  <c r="N82" i="5" s="1"/>
  <c r="O76" i="5"/>
  <c r="S130" i="5"/>
  <c r="Q71" i="5"/>
  <c r="H83" i="5" s="1"/>
  <c r="M83" i="5" s="1"/>
  <c r="R71" i="5"/>
  <c r="I83" i="5" s="1"/>
  <c r="N83" i="5" s="1"/>
  <c r="M85" i="6"/>
  <c r="M84" i="6"/>
  <c r="R138" i="5"/>
  <c r="U138" i="5" s="1"/>
  <c r="L143" i="5"/>
  <c r="M135" i="6"/>
  <c r="T138" i="6"/>
  <c r="N143" i="6"/>
  <c r="L134" i="6"/>
  <c r="L133" i="6"/>
  <c r="R131" i="6"/>
  <c r="S131" i="5"/>
  <c r="M133" i="5"/>
  <c r="M134" i="5"/>
  <c r="R81" i="5"/>
  <c r="L84" i="5"/>
  <c r="L85" i="5"/>
  <c r="M94" i="5"/>
  <c r="P69" i="5"/>
  <c r="O69" i="5"/>
  <c r="N86" i="3"/>
  <c r="O70" i="5"/>
  <c r="P70" i="5"/>
  <c r="S138" i="6"/>
  <c r="M143" i="6"/>
  <c r="S81" i="5"/>
  <c r="M86" i="3"/>
  <c r="T139" i="5"/>
  <c r="U139" i="5" s="1"/>
  <c r="T81" i="6"/>
  <c r="Q179" i="6"/>
  <c r="M184" i="6"/>
  <c r="L241" i="6"/>
  <c r="N239" i="6"/>
  <c r="N241" i="6" s="1"/>
  <c r="T236" i="6"/>
  <c r="T237" i="6"/>
  <c r="Q188" i="6"/>
  <c r="K190" i="6"/>
  <c r="K192" i="6" s="1"/>
  <c r="Q180" i="6"/>
  <c r="Q187" i="6"/>
  <c r="O313" i="5"/>
  <c r="F327" i="5" s="1"/>
  <c r="K327" i="5" s="1"/>
  <c r="R180" i="6"/>
  <c r="Q222" i="5"/>
  <c r="H237" i="5" s="1"/>
  <c r="M237" i="5" s="1"/>
  <c r="P271" i="5"/>
  <c r="G286" i="5" s="1"/>
  <c r="L286" i="5" s="1"/>
  <c r="S188" i="6"/>
  <c r="S187" i="6"/>
  <c r="M190" i="6"/>
  <c r="M192" i="6" s="1"/>
  <c r="Q221" i="5"/>
  <c r="H236" i="5" s="1"/>
  <c r="M236" i="5" s="1"/>
  <c r="M233" i="6"/>
  <c r="N192" i="6"/>
  <c r="N323" i="6"/>
  <c r="Q323" i="6" s="1"/>
  <c r="H336" i="6" s="1"/>
  <c r="M336" i="6" s="1"/>
  <c r="N232" i="6"/>
  <c r="T180" i="6"/>
  <c r="N183" i="6"/>
  <c r="N184" i="6" s="1"/>
  <c r="T179" i="6"/>
  <c r="N231" i="6"/>
  <c r="T228" i="6"/>
  <c r="Q165" i="5"/>
  <c r="H179" i="5" s="1"/>
  <c r="M179" i="5" s="1"/>
  <c r="R236" i="5"/>
  <c r="O221" i="5"/>
  <c r="F236" i="5" s="1"/>
  <c r="K236" i="5" s="1"/>
  <c r="M316" i="6"/>
  <c r="N316" i="6"/>
  <c r="N274" i="6"/>
  <c r="R274" i="6" s="1"/>
  <c r="I287" i="6" s="1"/>
  <c r="N287" i="6" s="1"/>
  <c r="Q236" i="6"/>
  <c r="Q237" i="6"/>
  <c r="K240" i="6"/>
  <c r="K241" i="6" s="1"/>
  <c r="O315" i="5"/>
  <c r="O264" i="5"/>
  <c r="F278" i="5" s="1"/>
  <c r="K278" i="5" s="1"/>
  <c r="P320" i="5"/>
  <c r="G335" i="5" s="1"/>
  <c r="L335" i="5" s="1"/>
  <c r="P172" i="5"/>
  <c r="G187" i="5" s="1"/>
  <c r="L187" i="5" s="1"/>
  <c r="P322" i="5"/>
  <c r="O222" i="5"/>
  <c r="F237" i="5" s="1"/>
  <c r="K237" i="5" s="1"/>
  <c r="M267" i="6"/>
  <c r="N267" i="6"/>
  <c r="P274" i="6"/>
  <c r="G287" i="6" s="1"/>
  <c r="L287" i="6" s="1"/>
  <c r="O274" i="6"/>
  <c r="F287" i="6" s="1"/>
  <c r="K287" i="6" s="1"/>
  <c r="L231" i="6"/>
  <c r="L232" i="6"/>
  <c r="R228" i="6"/>
  <c r="R229" i="6"/>
  <c r="O323" i="6"/>
  <c r="F336" i="6" s="1"/>
  <c r="K336" i="6" s="1"/>
  <c r="Q335" i="6" s="1"/>
  <c r="P323" i="6"/>
  <c r="G336" i="6" s="1"/>
  <c r="L336" i="6" s="1"/>
  <c r="R335" i="6" s="1"/>
  <c r="L183" i="6"/>
  <c r="L182" i="6"/>
  <c r="R179" i="6"/>
  <c r="K232" i="6"/>
  <c r="K231" i="6"/>
  <c r="Q229" i="6"/>
  <c r="Q228" i="6"/>
  <c r="K183" i="6"/>
  <c r="K182" i="6"/>
  <c r="O225" i="5"/>
  <c r="F238" i="5" s="1"/>
  <c r="K238" i="5" s="1"/>
  <c r="L240" i="5"/>
  <c r="L239" i="5"/>
  <c r="R237" i="5"/>
  <c r="Q166" i="5"/>
  <c r="H180" i="5" s="1"/>
  <c r="M180" i="5" s="1"/>
  <c r="P173" i="5"/>
  <c r="G188" i="5" s="1"/>
  <c r="L188" i="5" s="1"/>
  <c r="P321" i="5"/>
  <c r="Q263" i="5"/>
  <c r="H277" i="5" s="1"/>
  <c r="M277" i="5" s="1"/>
  <c r="O266" i="5"/>
  <c r="R313" i="5"/>
  <c r="I327" i="5" s="1"/>
  <c r="N327" i="5" s="1"/>
  <c r="R271" i="5"/>
  <c r="I286" i="5" s="1"/>
  <c r="N286" i="5" s="1"/>
  <c r="L183" i="5"/>
  <c r="Q319" i="5"/>
  <c r="H334" i="5" s="1"/>
  <c r="M334" i="5" s="1"/>
  <c r="R312" i="5"/>
  <c r="I326" i="5" s="1"/>
  <c r="N326" i="5" s="1"/>
  <c r="R175" i="5"/>
  <c r="Q172" i="5"/>
  <c r="H187" i="5" s="1"/>
  <c r="M187" i="5" s="1"/>
  <c r="S187" i="5" s="1"/>
  <c r="P263" i="5"/>
  <c r="G277" i="5" s="1"/>
  <c r="L277" i="5" s="1"/>
  <c r="E339" i="5"/>
  <c r="Q320" i="5"/>
  <c r="H335" i="5" s="1"/>
  <c r="M335" i="5" s="1"/>
  <c r="Q173" i="5"/>
  <c r="H188" i="5" s="1"/>
  <c r="M188" i="5" s="1"/>
  <c r="S188" i="5" s="1"/>
  <c r="P273" i="5"/>
  <c r="R176" i="5"/>
  <c r="I189" i="5" s="1"/>
  <c r="N189" i="5" s="1"/>
  <c r="T187" i="5" s="1"/>
  <c r="O167" i="5"/>
  <c r="P165" i="5"/>
  <c r="G179" i="5" s="1"/>
  <c r="L179" i="5" s="1"/>
  <c r="R179" i="5" s="1"/>
  <c r="O215" i="5"/>
  <c r="F229" i="5" s="1"/>
  <c r="K229" i="5" s="1"/>
  <c r="O319" i="5"/>
  <c r="F334" i="5" s="1"/>
  <c r="K334" i="5" s="1"/>
  <c r="P214" i="5"/>
  <c r="G228" i="5" s="1"/>
  <c r="L228" i="5" s="1"/>
  <c r="R228" i="5" s="1"/>
  <c r="M191" i="5"/>
  <c r="R270" i="5"/>
  <c r="I285" i="5" s="1"/>
  <c r="N285" i="5" s="1"/>
  <c r="R229" i="5"/>
  <c r="R273" i="5"/>
  <c r="L232" i="5"/>
  <c r="O223" i="5"/>
  <c r="O270" i="5"/>
  <c r="F285" i="5" s="1"/>
  <c r="K285" i="5" s="1"/>
  <c r="Q225" i="5"/>
  <c r="H238" i="5" s="1"/>
  <c r="M238" i="5" s="1"/>
  <c r="R225" i="5"/>
  <c r="I238" i="5" s="1"/>
  <c r="N238" i="5" s="1"/>
  <c r="Q174" i="5"/>
  <c r="O218" i="5"/>
  <c r="F230" i="5" s="1"/>
  <c r="K230" i="5" s="1"/>
  <c r="R272" i="5"/>
  <c r="O169" i="5"/>
  <c r="F181" i="5" s="1"/>
  <c r="K181" i="5" s="1"/>
  <c r="Q179" i="5" s="1"/>
  <c r="O176" i="5"/>
  <c r="F189" i="5" s="1"/>
  <c r="K189" i="5" s="1"/>
  <c r="Q188" i="5" s="1"/>
  <c r="P176" i="5"/>
  <c r="G189" i="5" s="1"/>
  <c r="L189" i="5" s="1"/>
  <c r="Q321" i="5"/>
  <c r="O174" i="5"/>
  <c r="O224" i="5"/>
  <c r="O312" i="5"/>
  <c r="F326" i="5" s="1"/>
  <c r="K326" i="5" s="1"/>
  <c r="P312" i="5"/>
  <c r="G326" i="5" s="1"/>
  <c r="L326" i="5" s="1"/>
  <c r="P217" i="5"/>
  <c r="O217" i="5"/>
  <c r="P216" i="5"/>
  <c r="Q322" i="5"/>
  <c r="R218" i="5"/>
  <c r="I230" i="5" s="1"/>
  <c r="N230" i="5" s="1"/>
  <c r="Q218" i="5"/>
  <c r="H230" i="5" s="1"/>
  <c r="M230" i="5" s="1"/>
  <c r="R215" i="5"/>
  <c r="I229" i="5" s="1"/>
  <c r="N229" i="5" s="1"/>
  <c r="Q215" i="5"/>
  <c r="H229" i="5" s="1"/>
  <c r="M229" i="5" s="1"/>
  <c r="R168" i="5"/>
  <c r="Q168" i="5"/>
  <c r="Q314" i="5"/>
  <c r="P272" i="5"/>
  <c r="Q224" i="5"/>
  <c r="Q265" i="5"/>
  <c r="P175" i="5"/>
  <c r="K316" i="5"/>
  <c r="M316" i="5" s="1"/>
  <c r="Q264" i="5"/>
  <c r="H278" i="5" s="1"/>
  <c r="M278" i="5" s="1"/>
  <c r="R264" i="5"/>
  <c r="I278" i="5" s="1"/>
  <c r="N278" i="5" s="1"/>
  <c r="R167" i="5"/>
  <c r="Q167" i="5"/>
  <c r="Q169" i="5"/>
  <c r="H181" i="5" s="1"/>
  <c r="M181" i="5" s="1"/>
  <c r="R169" i="5"/>
  <c r="I181" i="5" s="1"/>
  <c r="N181" i="5" s="1"/>
  <c r="P168" i="5"/>
  <c r="O168" i="5"/>
  <c r="R216" i="5"/>
  <c r="Q216" i="5"/>
  <c r="R266" i="5"/>
  <c r="Q266" i="5"/>
  <c r="R223" i="5"/>
  <c r="K267" i="5"/>
  <c r="K323" i="5"/>
  <c r="R217" i="5"/>
  <c r="Q217" i="5"/>
  <c r="P265" i="5"/>
  <c r="O265" i="5"/>
  <c r="P166" i="5"/>
  <c r="G180" i="5" s="1"/>
  <c r="L180" i="5" s="1"/>
  <c r="R180" i="5" s="1"/>
  <c r="O166" i="5"/>
  <c r="F180" i="5" s="1"/>
  <c r="K180" i="5" s="1"/>
  <c r="O314" i="5"/>
  <c r="P314" i="5"/>
  <c r="R315" i="5"/>
  <c r="Q315" i="5"/>
  <c r="K274" i="5"/>
  <c r="Q214" i="5"/>
  <c r="H228" i="5" s="1"/>
  <c r="M228" i="5" s="1"/>
  <c r="R214" i="5"/>
  <c r="I228" i="5" s="1"/>
  <c r="N228" i="5" s="1"/>
  <c r="J258" i="3"/>
  <c r="J265" i="3"/>
  <c r="E302" i="3"/>
  <c r="E309" i="3" s="1"/>
  <c r="E323" i="3" s="1"/>
  <c r="E336" i="3" s="1"/>
  <c r="E253" i="3"/>
  <c r="F302" i="3"/>
  <c r="F309" i="3" s="1"/>
  <c r="F323" i="3" s="1"/>
  <c r="F253" i="3"/>
  <c r="I265" i="3"/>
  <c r="I258" i="3"/>
  <c r="J314" i="3"/>
  <c r="J321" i="3" s="1"/>
  <c r="N120" i="3"/>
  <c r="R120" i="3" s="1"/>
  <c r="I132" i="3" s="1"/>
  <c r="N132" i="3" s="1"/>
  <c r="N127" i="3"/>
  <c r="Q127" i="3" s="1"/>
  <c r="H140" i="3" s="1"/>
  <c r="M140" i="3" s="1"/>
  <c r="N225" i="3"/>
  <c r="R225" i="3" s="1"/>
  <c r="I238" i="3" s="1"/>
  <c r="N238" i="3" s="1"/>
  <c r="Q176" i="3"/>
  <c r="H189" i="3" s="1"/>
  <c r="M189" i="3" s="1"/>
  <c r="R176" i="3"/>
  <c r="I189" i="3" s="1"/>
  <c r="N189" i="3" s="1"/>
  <c r="N218" i="3"/>
  <c r="R218" i="3" s="1"/>
  <c r="I230" i="3" s="1"/>
  <c r="N230" i="3" s="1"/>
  <c r="T228" i="3" s="1"/>
  <c r="P176" i="3"/>
  <c r="G189" i="3" s="1"/>
  <c r="L189" i="3" s="1"/>
  <c r="R188" i="3" s="1"/>
  <c r="O176" i="3"/>
  <c r="F189" i="3" s="1"/>
  <c r="K189" i="3" s="1"/>
  <c r="Q188" i="3" s="1"/>
  <c r="M225" i="3"/>
  <c r="P225" i="3" s="1"/>
  <c r="G238" i="3" s="1"/>
  <c r="L238" i="3" s="1"/>
  <c r="R236" i="3" s="1"/>
  <c r="M127" i="3"/>
  <c r="O169" i="3"/>
  <c r="F181" i="3" s="1"/>
  <c r="K181" i="3" s="1"/>
  <c r="P169" i="3"/>
  <c r="G181" i="3" s="1"/>
  <c r="L181" i="3" s="1"/>
  <c r="M120" i="3"/>
  <c r="R169" i="3"/>
  <c r="I181" i="3" s="1"/>
  <c r="N181" i="3" s="1"/>
  <c r="Q169" i="3"/>
  <c r="H181" i="3" s="1"/>
  <c r="M181" i="3" s="1"/>
  <c r="M218" i="3"/>
  <c r="S24" i="3"/>
  <c r="AC24" i="3" s="1"/>
  <c r="AA24" i="3"/>
  <c r="T24" i="3"/>
  <c r="AD24" i="3" s="1"/>
  <c r="AB24" i="3"/>
  <c r="G321" i="3"/>
  <c r="K321" i="3" s="1"/>
  <c r="K314" i="3"/>
  <c r="H321" i="3"/>
  <c r="L285" i="3"/>
  <c r="K285" i="3"/>
  <c r="U82" i="6" l="1"/>
  <c r="L86" i="6"/>
  <c r="U138" i="6"/>
  <c r="U131" i="5"/>
  <c r="K94" i="6"/>
  <c r="A94" i="6" s="1"/>
  <c r="K135" i="6"/>
  <c r="K86" i="6"/>
  <c r="A143" i="6"/>
  <c r="A86" i="3"/>
  <c r="M86" i="6"/>
  <c r="K86" i="5"/>
  <c r="A94" i="5"/>
  <c r="M135" i="5"/>
  <c r="T82" i="5"/>
  <c r="L135" i="6"/>
  <c r="U131" i="6"/>
  <c r="A135" i="6"/>
  <c r="U89" i="5"/>
  <c r="U81" i="6"/>
  <c r="N84" i="5"/>
  <c r="N85" i="5"/>
  <c r="T81" i="5"/>
  <c r="U81" i="5" s="1"/>
  <c r="Q130" i="5"/>
  <c r="K135" i="5"/>
  <c r="L86" i="5"/>
  <c r="S82" i="5"/>
  <c r="U82" i="5" s="1"/>
  <c r="M85" i="5"/>
  <c r="M84" i="5"/>
  <c r="N143" i="5"/>
  <c r="A143" i="5" s="1"/>
  <c r="N86" i="6"/>
  <c r="R130" i="5"/>
  <c r="L135" i="5"/>
  <c r="U236" i="6"/>
  <c r="U237" i="6"/>
  <c r="A241" i="6"/>
  <c r="U188" i="6"/>
  <c r="U187" i="6"/>
  <c r="U180" i="6"/>
  <c r="S237" i="5"/>
  <c r="R323" i="6"/>
  <c r="I336" i="6" s="1"/>
  <c r="N336" i="6" s="1"/>
  <c r="N338" i="6" s="1"/>
  <c r="A192" i="6"/>
  <c r="N233" i="6"/>
  <c r="U179" i="6"/>
  <c r="U228" i="6"/>
  <c r="Q236" i="5"/>
  <c r="O316" i="6"/>
  <c r="F328" i="6" s="1"/>
  <c r="K328" i="6" s="1"/>
  <c r="P316" i="6"/>
  <c r="G328" i="6" s="1"/>
  <c r="L328" i="6" s="1"/>
  <c r="L241" i="5"/>
  <c r="Q316" i="6"/>
  <c r="H328" i="6" s="1"/>
  <c r="M328" i="6" s="1"/>
  <c r="R316" i="6"/>
  <c r="I328" i="6" s="1"/>
  <c r="N328" i="6" s="1"/>
  <c r="U229" i="6"/>
  <c r="Q274" i="6"/>
  <c r="H287" i="6" s="1"/>
  <c r="M287" i="6" s="1"/>
  <c r="M288" i="6" s="1"/>
  <c r="R187" i="5"/>
  <c r="P267" i="6"/>
  <c r="G279" i="6" s="1"/>
  <c r="L279" i="6" s="1"/>
  <c r="O267" i="6"/>
  <c r="F279" i="6" s="1"/>
  <c r="K279" i="6" s="1"/>
  <c r="R267" i="6"/>
  <c r="I279" i="6" s="1"/>
  <c r="N279" i="6" s="1"/>
  <c r="Q267" i="6"/>
  <c r="H279" i="6" s="1"/>
  <c r="M279" i="6" s="1"/>
  <c r="K184" i="6"/>
  <c r="L233" i="6"/>
  <c r="K233" i="6"/>
  <c r="L184" i="6"/>
  <c r="L337" i="6"/>
  <c r="L338" i="6"/>
  <c r="R334" i="6"/>
  <c r="K338" i="6"/>
  <c r="K337" i="6"/>
  <c r="Q334" i="6"/>
  <c r="N288" i="6"/>
  <c r="N289" i="6"/>
  <c r="T286" i="6"/>
  <c r="T285" i="6"/>
  <c r="L288" i="6"/>
  <c r="L289" i="6"/>
  <c r="R285" i="6"/>
  <c r="R286" i="6"/>
  <c r="M338" i="6"/>
  <c r="M337" i="6"/>
  <c r="S334" i="6"/>
  <c r="S335" i="6"/>
  <c r="K288" i="6"/>
  <c r="K289" i="6"/>
  <c r="Q285" i="6"/>
  <c r="Q286" i="6"/>
  <c r="Q237" i="5"/>
  <c r="K240" i="5"/>
  <c r="K239" i="5"/>
  <c r="S180" i="5"/>
  <c r="N191" i="5"/>
  <c r="M192" i="5"/>
  <c r="N190" i="5"/>
  <c r="Q229" i="5"/>
  <c r="K183" i="5"/>
  <c r="T188" i="5"/>
  <c r="K182" i="5"/>
  <c r="L233" i="5"/>
  <c r="T236" i="5"/>
  <c r="N240" i="5"/>
  <c r="T237" i="5"/>
  <c r="N239" i="5"/>
  <c r="K232" i="5"/>
  <c r="K231" i="5"/>
  <c r="Q228" i="5"/>
  <c r="M240" i="5"/>
  <c r="S236" i="5"/>
  <c r="M239" i="5"/>
  <c r="Q180" i="5"/>
  <c r="L191" i="5"/>
  <c r="L190" i="5"/>
  <c r="K190" i="5"/>
  <c r="K191" i="5"/>
  <c r="Q187" i="5"/>
  <c r="R188" i="5"/>
  <c r="N232" i="5"/>
  <c r="N231" i="5"/>
  <c r="N316" i="5"/>
  <c r="Q316" i="5" s="1"/>
  <c r="H328" i="5" s="1"/>
  <c r="M328" i="5" s="1"/>
  <c r="L184" i="5"/>
  <c r="T229" i="5"/>
  <c r="M231" i="5"/>
  <c r="M232" i="5"/>
  <c r="S229" i="5"/>
  <c r="M267" i="5"/>
  <c r="N267" i="5"/>
  <c r="S228" i="5"/>
  <c r="M323" i="5"/>
  <c r="N323" i="5"/>
  <c r="T228" i="5"/>
  <c r="P316" i="5"/>
  <c r="G328" i="5" s="1"/>
  <c r="L328" i="5" s="1"/>
  <c r="O316" i="5"/>
  <c r="F328" i="5" s="1"/>
  <c r="K328" i="5" s="1"/>
  <c r="M183" i="5"/>
  <c r="M182" i="5"/>
  <c r="S179" i="5"/>
  <c r="M274" i="5"/>
  <c r="N274" i="5"/>
  <c r="N183" i="5"/>
  <c r="N182" i="5"/>
  <c r="T179" i="5"/>
  <c r="T180" i="5"/>
  <c r="L314" i="3"/>
  <c r="M314" i="3" s="1"/>
  <c r="L321" i="3"/>
  <c r="N321" i="3" s="1"/>
  <c r="F316" i="3"/>
  <c r="E316" i="3"/>
  <c r="E328" i="3" s="1"/>
  <c r="E330" i="3" s="1"/>
  <c r="J302" i="3"/>
  <c r="J309" i="3" s="1"/>
  <c r="J323" i="3" s="1"/>
  <c r="J253" i="3"/>
  <c r="H302" i="3"/>
  <c r="H316" i="3" s="1"/>
  <c r="H253" i="3"/>
  <c r="F267" i="3"/>
  <c r="F260" i="3"/>
  <c r="F274" i="3" s="1"/>
  <c r="J272" i="3"/>
  <c r="L272" i="3" s="1"/>
  <c r="L265" i="3"/>
  <c r="I302" i="3"/>
  <c r="I309" i="3" s="1"/>
  <c r="I323" i="3" s="1"/>
  <c r="I253" i="3"/>
  <c r="E267" i="3"/>
  <c r="E279" i="3" s="1"/>
  <c r="E260" i="3"/>
  <c r="E274" i="3" s="1"/>
  <c r="E287" i="3" s="1"/>
  <c r="G302" i="3"/>
  <c r="G309" i="3" s="1"/>
  <c r="G323" i="3" s="1"/>
  <c r="G253" i="3"/>
  <c r="I272" i="3"/>
  <c r="K272" i="3" s="1"/>
  <c r="K265" i="3"/>
  <c r="O225" i="3"/>
  <c r="F238" i="3" s="1"/>
  <c r="K238" i="3" s="1"/>
  <c r="Q236" i="3" s="1"/>
  <c r="Q120" i="3"/>
  <c r="H132" i="3" s="1"/>
  <c r="M132" i="3" s="1"/>
  <c r="M133" i="3" s="1"/>
  <c r="R127" i="3"/>
  <c r="I140" i="3" s="1"/>
  <c r="N140" i="3" s="1"/>
  <c r="T139" i="3" s="1"/>
  <c r="Q225" i="3"/>
  <c r="H238" i="3" s="1"/>
  <c r="M238" i="3" s="1"/>
  <c r="M240" i="3" s="1"/>
  <c r="M191" i="3"/>
  <c r="M190" i="3"/>
  <c r="S187" i="3"/>
  <c r="S188" i="3"/>
  <c r="T188" i="3"/>
  <c r="N191" i="3"/>
  <c r="N190" i="3"/>
  <c r="T187" i="3"/>
  <c r="N134" i="3"/>
  <c r="N133" i="3"/>
  <c r="T130" i="3"/>
  <c r="T131" i="3"/>
  <c r="M141" i="3"/>
  <c r="M142" i="3"/>
  <c r="S139" i="3"/>
  <c r="S138" i="3"/>
  <c r="Q187" i="3"/>
  <c r="K191" i="3"/>
  <c r="K190" i="3"/>
  <c r="Q218" i="3"/>
  <c r="H230" i="3" s="1"/>
  <c r="M230" i="3" s="1"/>
  <c r="S228" i="3" s="1"/>
  <c r="L183" i="3"/>
  <c r="R180" i="3"/>
  <c r="R179" i="3"/>
  <c r="L182" i="3"/>
  <c r="P127" i="3"/>
  <c r="G140" i="3" s="1"/>
  <c r="L140" i="3" s="1"/>
  <c r="O127" i="3"/>
  <c r="F140" i="3" s="1"/>
  <c r="K140" i="3" s="1"/>
  <c r="Q179" i="3"/>
  <c r="Q180" i="3"/>
  <c r="K183" i="3"/>
  <c r="K182" i="3"/>
  <c r="R187" i="3"/>
  <c r="L191" i="3"/>
  <c r="L190" i="3"/>
  <c r="O120" i="3"/>
  <c r="F132" i="3" s="1"/>
  <c r="K132" i="3" s="1"/>
  <c r="P120" i="3"/>
  <c r="G132" i="3" s="1"/>
  <c r="L132" i="3" s="1"/>
  <c r="N182" i="3"/>
  <c r="N183" i="3"/>
  <c r="T179" i="3"/>
  <c r="T180" i="3"/>
  <c r="M182" i="3"/>
  <c r="M183" i="3"/>
  <c r="S180" i="3"/>
  <c r="S179" i="3"/>
  <c r="L240" i="3"/>
  <c r="L239" i="3"/>
  <c r="R237" i="3"/>
  <c r="N239" i="3"/>
  <c r="N240" i="3"/>
  <c r="T237" i="3"/>
  <c r="O218" i="3"/>
  <c r="F230" i="3" s="1"/>
  <c r="K230" i="3" s="1"/>
  <c r="P218" i="3"/>
  <c r="G230" i="3" s="1"/>
  <c r="L230" i="3" s="1"/>
  <c r="T236" i="3"/>
  <c r="N231" i="3"/>
  <c r="N232" i="3"/>
  <c r="T229" i="3"/>
  <c r="P334" i="3"/>
  <c r="E337" i="3"/>
  <c r="P335" i="3"/>
  <c r="E338" i="3"/>
  <c r="A86" i="6" l="1"/>
  <c r="U130" i="5"/>
  <c r="A135" i="5"/>
  <c r="N86" i="5"/>
  <c r="M86" i="5"/>
  <c r="T335" i="6"/>
  <c r="U335" i="6" s="1"/>
  <c r="N337" i="6"/>
  <c r="N339" i="6" s="1"/>
  <c r="T334" i="6"/>
  <c r="U334" i="6" s="1"/>
  <c r="M289" i="6"/>
  <c r="M290" i="6" s="1"/>
  <c r="S286" i="6"/>
  <c r="U286" i="6" s="1"/>
  <c r="S285" i="6"/>
  <c r="U285" i="6" s="1"/>
  <c r="U236" i="5"/>
  <c r="N290" i="6"/>
  <c r="K329" i="6"/>
  <c r="K330" i="6"/>
  <c r="Q327" i="6"/>
  <c r="Q326" i="6"/>
  <c r="L330" i="6"/>
  <c r="L329" i="6"/>
  <c r="R327" i="6"/>
  <c r="R326" i="6"/>
  <c r="N329" i="6"/>
  <c r="T327" i="6"/>
  <c r="N330" i="6"/>
  <c r="T326" i="6"/>
  <c r="A233" i="6"/>
  <c r="U187" i="5"/>
  <c r="M330" i="6"/>
  <c r="S326" i="6"/>
  <c r="M329" i="6"/>
  <c r="S327" i="6"/>
  <c r="K290" i="6"/>
  <c r="R278" i="6"/>
  <c r="L281" i="6"/>
  <c r="L280" i="6"/>
  <c r="R277" i="6"/>
  <c r="Q278" i="6"/>
  <c r="K281" i="6"/>
  <c r="K280" i="6"/>
  <c r="Q277" i="6"/>
  <c r="A184" i="6"/>
  <c r="T277" i="6"/>
  <c r="N280" i="6"/>
  <c r="T278" i="6"/>
  <c r="N281" i="6"/>
  <c r="S277" i="6"/>
  <c r="M281" i="6"/>
  <c r="M280" i="6"/>
  <c r="S278" i="6"/>
  <c r="K339" i="6"/>
  <c r="M339" i="6"/>
  <c r="K241" i="5"/>
  <c r="L290" i="6"/>
  <c r="L339" i="6"/>
  <c r="U237" i="5"/>
  <c r="K184" i="5"/>
  <c r="M241" i="5"/>
  <c r="N192" i="5"/>
  <c r="U188" i="5"/>
  <c r="M233" i="5"/>
  <c r="U229" i="5"/>
  <c r="U228" i="5"/>
  <c r="U180" i="5"/>
  <c r="N241" i="5"/>
  <c r="K192" i="5"/>
  <c r="K233" i="5"/>
  <c r="N233" i="5"/>
  <c r="U179" i="5"/>
  <c r="L192" i="5"/>
  <c r="R316" i="5"/>
  <c r="I328" i="5" s="1"/>
  <c r="N328" i="5" s="1"/>
  <c r="T326" i="5" s="1"/>
  <c r="M184" i="5"/>
  <c r="R323" i="5"/>
  <c r="I336" i="5" s="1"/>
  <c r="N336" i="5" s="1"/>
  <c r="Q323" i="5"/>
  <c r="H336" i="5" s="1"/>
  <c r="M336" i="5" s="1"/>
  <c r="R267" i="5"/>
  <c r="I279" i="5" s="1"/>
  <c r="N279" i="5" s="1"/>
  <c r="Q267" i="5"/>
  <c r="H279" i="5" s="1"/>
  <c r="M279" i="5" s="1"/>
  <c r="O323" i="5"/>
  <c r="F336" i="5" s="1"/>
  <c r="K336" i="5" s="1"/>
  <c r="P323" i="5"/>
  <c r="G336" i="5" s="1"/>
  <c r="L336" i="5" s="1"/>
  <c r="P267" i="5"/>
  <c r="G279" i="5" s="1"/>
  <c r="L279" i="5" s="1"/>
  <c r="O267" i="5"/>
  <c r="F279" i="5" s="1"/>
  <c r="K279" i="5" s="1"/>
  <c r="K330" i="5"/>
  <c r="K329" i="5"/>
  <c r="Q326" i="5"/>
  <c r="Q327" i="5"/>
  <c r="R274" i="5"/>
  <c r="I287" i="5" s="1"/>
  <c r="N287" i="5" s="1"/>
  <c r="Q274" i="5"/>
  <c r="H287" i="5" s="1"/>
  <c r="M287" i="5" s="1"/>
  <c r="M330" i="5"/>
  <c r="M329" i="5"/>
  <c r="S326" i="5"/>
  <c r="S327" i="5"/>
  <c r="N184" i="5"/>
  <c r="P274" i="5"/>
  <c r="G287" i="5" s="1"/>
  <c r="L287" i="5" s="1"/>
  <c r="O274" i="5"/>
  <c r="F287" i="5" s="1"/>
  <c r="K287" i="5" s="1"/>
  <c r="L329" i="5"/>
  <c r="L330" i="5"/>
  <c r="R326" i="5"/>
  <c r="R327" i="5"/>
  <c r="H309" i="3"/>
  <c r="H323" i="3" s="1"/>
  <c r="L323" i="3" s="1"/>
  <c r="M265" i="3"/>
  <c r="P265" i="3" s="1"/>
  <c r="I316" i="3"/>
  <c r="J316" i="3"/>
  <c r="L316" i="3" s="1"/>
  <c r="N314" i="3"/>
  <c r="R314" i="3" s="1"/>
  <c r="S131" i="3"/>
  <c r="G316" i="3"/>
  <c r="M272" i="3"/>
  <c r="P272" i="3" s="1"/>
  <c r="M321" i="3"/>
  <c r="O321" i="3" s="1"/>
  <c r="P327" i="3"/>
  <c r="E329" i="3"/>
  <c r="E331" i="3" s="1"/>
  <c r="P326" i="3"/>
  <c r="E281" i="3"/>
  <c r="P278" i="3"/>
  <c r="P277" i="3"/>
  <c r="E280" i="3"/>
  <c r="J260" i="3"/>
  <c r="J274" i="3" s="1"/>
  <c r="J267" i="3"/>
  <c r="H267" i="3"/>
  <c r="H260" i="3"/>
  <c r="H274" i="3" s="1"/>
  <c r="G260" i="3"/>
  <c r="G274" i="3" s="1"/>
  <c r="G267" i="3"/>
  <c r="I260" i="3"/>
  <c r="I274" i="3" s="1"/>
  <c r="I267" i="3"/>
  <c r="N272" i="3"/>
  <c r="E288" i="3"/>
  <c r="P285" i="3"/>
  <c r="P286" i="3"/>
  <c r="E289" i="3"/>
  <c r="N265" i="3"/>
  <c r="S236" i="3"/>
  <c r="U236" i="3" s="1"/>
  <c r="U188" i="3"/>
  <c r="S130" i="3"/>
  <c r="K240" i="3"/>
  <c r="Q237" i="3"/>
  <c r="M134" i="3"/>
  <c r="M135" i="3" s="1"/>
  <c r="K239" i="3"/>
  <c r="M239" i="3"/>
  <c r="M241" i="3" s="1"/>
  <c r="N141" i="3"/>
  <c r="N142" i="3"/>
  <c r="T138" i="3"/>
  <c r="M192" i="3"/>
  <c r="S237" i="3"/>
  <c r="N135" i="3"/>
  <c r="M231" i="3"/>
  <c r="M232" i="3"/>
  <c r="L184" i="3"/>
  <c r="L192" i="3"/>
  <c r="S229" i="3"/>
  <c r="U187" i="3"/>
  <c r="N192" i="3"/>
  <c r="N241" i="3"/>
  <c r="M184" i="3"/>
  <c r="M143" i="3"/>
  <c r="L141" i="3"/>
  <c r="L142" i="3"/>
  <c r="R139" i="3"/>
  <c r="R138" i="3"/>
  <c r="K142" i="3"/>
  <c r="K141" i="3"/>
  <c r="Q139" i="3"/>
  <c r="Q138" i="3"/>
  <c r="L134" i="3"/>
  <c r="L133" i="3"/>
  <c r="R130" i="3"/>
  <c r="R131" i="3"/>
  <c r="K184" i="3"/>
  <c r="K192" i="3"/>
  <c r="K133" i="3"/>
  <c r="K134" i="3"/>
  <c r="Q131" i="3"/>
  <c r="Q130" i="3"/>
  <c r="N233" i="3"/>
  <c r="N184" i="3"/>
  <c r="U180" i="3"/>
  <c r="U179" i="3"/>
  <c r="K231" i="3"/>
  <c r="K232" i="3"/>
  <c r="Q229" i="3"/>
  <c r="Q228" i="3"/>
  <c r="L241" i="3"/>
  <c r="L232" i="3"/>
  <c r="L231" i="3"/>
  <c r="R229" i="3"/>
  <c r="R228" i="3"/>
  <c r="E339" i="3"/>
  <c r="K323" i="3"/>
  <c r="R321" i="3"/>
  <c r="Q321" i="3"/>
  <c r="P314" i="3"/>
  <c r="O314" i="3"/>
  <c r="A86" i="5" l="1"/>
  <c r="M331" i="6"/>
  <c r="U326" i="6"/>
  <c r="U278" i="6"/>
  <c r="N331" i="6"/>
  <c r="K331" i="6"/>
  <c r="U327" i="6"/>
  <c r="A290" i="6"/>
  <c r="L331" i="6"/>
  <c r="M282" i="6"/>
  <c r="A339" i="6"/>
  <c r="N282" i="6"/>
  <c r="L282" i="6"/>
  <c r="K282" i="6"/>
  <c r="U277" i="6"/>
  <c r="A233" i="5"/>
  <c r="L331" i="5"/>
  <c r="A241" i="5"/>
  <c r="A192" i="5"/>
  <c r="M331" i="5"/>
  <c r="N330" i="5"/>
  <c r="A184" i="5"/>
  <c r="N329" i="5"/>
  <c r="T327" i="5"/>
  <c r="U327" i="5" s="1"/>
  <c r="M338" i="5"/>
  <c r="M337" i="5"/>
  <c r="S335" i="5"/>
  <c r="S334" i="5"/>
  <c r="K281" i="5"/>
  <c r="K280" i="5"/>
  <c r="Q277" i="5"/>
  <c r="Q278" i="5"/>
  <c r="K289" i="5"/>
  <c r="K288" i="5"/>
  <c r="Q286" i="5"/>
  <c r="Q285" i="5"/>
  <c r="N289" i="5"/>
  <c r="N288" i="5"/>
  <c r="T285" i="5"/>
  <c r="T286" i="5"/>
  <c r="K338" i="5"/>
  <c r="K337" i="5"/>
  <c r="Q334" i="5"/>
  <c r="Q335" i="5"/>
  <c r="U326" i="5"/>
  <c r="N281" i="5"/>
  <c r="N280" i="5"/>
  <c r="T277" i="5"/>
  <c r="T278" i="5"/>
  <c r="L288" i="5"/>
  <c r="L289" i="5"/>
  <c r="R286" i="5"/>
  <c r="R285" i="5"/>
  <c r="M288" i="5"/>
  <c r="M289" i="5"/>
  <c r="S285" i="5"/>
  <c r="S286" i="5"/>
  <c r="L337" i="5"/>
  <c r="L338" i="5"/>
  <c r="R334" i="5"/>
  <c r="R335" i="5"/>
  <c r="N338" i="5"/>
  <c r="N337" i="5"/>
  <c r="T335" i="5"/>
  <c r="T334" i="5"/>
  <c r="M280" i="5"/>
  <c r="M281" i="5"/>
  <c r="S277" i="5"/>
  <c r="S278" i="5"/>
  <c r="L280" i="5"/>
  <c r="L281" i="5"/>
  <c r="R277" i="5"/>
  <c r="R278" i="5"/>
  <c r="K331" i="5"/>
  <c r="U237" i="3"/>
  <c r="O265" i="3"/>
  <c r="K316" i="3"/>
  <c r="N316" i="3" s="1"/>
  <c r="R316" i="3" s="1"/>
  <c r="I328" i="3" s="1"/>
  <c r="N328" i="3" s="1"/>
  <c r="N329" i="3" s="1"/>
  <c r="E290" i="3"/>
  <c r="Q314" i="3"/>
  <c r="K274" i="3"/>
  <c r="O272" i="3"/>
  <c r="L267" i="3"/>
  <c r="K267" i="3"/>
  <c r="P321" i="3"/>
  <c r="R265" i="3"/>
  <c r="Q265" i="3"/>
  <c r="Q272" i="3"/>
  <c r="R272" i="3"/>
  <c r="E282" i="3"/>
  <c r="L274" i="3"/>
  <c r="U130" i="3"/>
  <c r="K241" i="3"/>
  <c r="A241" i="3" s="1"/>
  <c r="N143" i="3"/>
  <c r="K135" i="3"/>
  <c r="M233" i="3"/>
  <c r="L143" i="3"/>
  <c r="U139" i="3"/>
  <c r="U138" i="3"/>
  <c r="A192" i="3"/>
  <c r="K143" i="3"/>
  <c r="U131" i="3"/>
  <c r="A184" i="3"/>
  <c r="L135" i="3"/>
  <c r="L233" i="3"/>
  <c r="K233" i="3"/>
  <c r="U228" i="3"/>
  <c r="U229" i="3"/>
  <c r="M323" i="3"/>
  <c r="P323" i="3" s="1"/>
  <c r="G336" i="3" s="1"/>
  <c r="L336" i="3" s="1"/>
  <c r="R335" i="3" s="1"/>
  <c r="N323" i="3"/>
  <c r="R323" i="3" s="1"/>
  <c r="I336" i="3" s="1"/>
  <c r="L282" i="5" l="1"/>
  <c r="A331" i="6"/>
  <c r="A282" i="6"/>
  <c r="M290" i="5"/>
  <c r="N331" i="5"/>
  <c r="A331" i="5" s="1"/>
  <c r="K290" i="5"/>
  <c r="M339" i="5"/>
  <c r="M282" i="5"/>
  <c r="L339" i="5"/>
  <c r="L290" i="5"/>
  <c r="U334" i="5"/>
  <c r="U286" i="5"/>
  <c r="U285" i="5"/>
  <c r="N290" i="5"/>
  <c r="K282" i="5"/>
  <c r="K339" i="5"/>
  <c r="U277" i="5"/>
  <c r="U335" i="5"/>
  <c r="N339" i="5"/>
  <c r="N282" i="5"/>
  <c r="U278" i="5"/>
  <c r="M316" i="3"/>
  <c r="O316" i="3" s="1"/>
  <c r="F328" i="3" s="1"/>
  <c r="K328" i="3" s="1"/>
  <c r="Q326" i="3" s="1"/>
  <c r="N274" i="3"/>
  <c r="Q274" i="3" s="1"/>
  <c r="H287" i="3" s="1"/>
  <c r="M287" i="3" s="1"/>
  <c r="N267" i="3"/>
  <c r="Q267" i="3" s="1"/>
  <c r="H279" i="3" s="1"/>
  <c r="M279" i="3" s="1"/>
  <c r="M267" i="3"/>
  <c r="P267" i="3" s="1"/>
  <c r="G279" i="3" s="1"/>
  <c r="L279" i="3" s="1"/>
  <c r="M274" i="3"/>
  <c r="A135" i="3"/>
  <c r="A143" i="3"/>
  <c r="A233" i="3"/>
  <c r="T327" i="3"/>
  <c r="T326" i="3"/>
  <c r="N330" i="3"/>
  <c r="N331" i="3" s="1"/>
  <c r="Q316" i="3"/>
  <c r="H328" i="3" s="1"/>
  <c r="M328" i="3" s="1"/>
  <c r="O323" i="3"/>
  <c r="F336" i="3" s="1"/>
  <c r="K336" i="3" s="1"/>
  <c r="Q335" i="3" s="1"/>
  <c r="L337" i="3"/>
  <c r="L338" i="3"/>
  <c r="R334" i="3"/>
  <c r="Q323" i="3"/>
  <c r="H336" i="3" s="1"/>
  <c r="N336" i="3"/>
  <c r="A290" i="5" l="1"/>
  <c r="A282" i="5"/>
  <c r="A339" i="5"/>
  <c r="P316" i="3"/>
  <c r="G328" i="3" s="1"/>
  <c r="L328" i="3" s="1"/>
  <c r="R327" i="3" s="1"/>
  <c r="K329" i="3"/>
  <c r="Q327" i="3"/>
  <c r="K330" i="3"/>
  <c r="R274" i="3"/>
  <c r="I287" i="3" s="1"/>
  <c r="N287" i="3" s="1"/>
  <c r="T285" i="3" s="1"/>
  <c r="R267" i="3"/>
  <c r="I279" i="3" s="1"/>
  <c r="N279" i="3" s="1"/>
  <c r="T277" i="3" s="1"/>
  <c r="O267" i="3"/>
  <c r="F279" i="3" s="1"/>
  <c r="K279" i="3" s="1"/>
  <c r="Q277" i="3" s="1"/>
  <c r="S286" i="3"/>
  <c r="M288" i="3"/>
  <c r="S285" i="3"/>
  <c r="M289" i="3"/>
  <c r="L281" i="3"/>
  <c r="R278" i="3"/>
  <c r="R277" i="3"/>
  <c r="L280" i="3"/>
  <c r="S278" i="3"/>
  <c r="M280" i="3"/>
  <c r="M281" i="3"/>
  <c r="S277" i="3"/>
  <c r="P274" i="3"/>
  <c r="G287" i="3" s="1"/>
  <c r="L287" i="3" s="1"/>
  <c r="O274" i="3"/>
  <c r="F287" i="3" s="1"/>
  <c r="K287" i="3" s="1"/>
  <c r="M330" i="3"/>
  <c r="S327" i="3"/>
  <c r="S326" i="3"/>
  <c r="M329" i="3"/>
  <c r="T334" i="3"/>
  <c r="T335" i="3"/>
  <c r="L339" i="3"/>
  <c r="K337" i="3"/>
  <c r="Q334" i="3"/>
  <c r="K338" i="3"/>
  <c r="M336" i="3"/>
  <c r="S335" i="3" s="1"/>
  <c r="N337" i="3"/>
  <c r="N338" i="3"/>
  <c r="K331" i="3" l="1"/>
  <c r="M282" i="3"/>
  <c r="L329" i="3"/>
  <c r="U327" i="3"/>
  <c r="L330" i="3"/>
  <c r="R326" i="3"/>
  <c r="U326" i="3" s="1"/>
  <c r="N281" i="3"/>
  <c r="T278" i="3"/>
  <c r="N288" i="3"/>
  <c r="N280" i="3"/>
  <c r="N289" i="3"/>
  <c r="T286" i="3"/>
  <c r="Q278" i="3"/>
  <c r="K280" i="3"/>
  <c r="K281" i="3"/>
  <c r="M290" i="3"/>
  <c r="L282" i="3"/>
  <c r="K288" i="3"/>
  <c r="Q286" i="3"/>
  <c r="Q285" i="3"/>
  <c r="K289" i="3"/>
  <c r="L288" i="3"/>
  <c r="R286" i="3"/>
  <c r="L289" i="3"/>
  <c r="R285" i="3"/>
  <c r="U277" i="3"/>
  <c r="M331" i="3"/>
  <c r="U335" i="3"/>
  <c r="M337" i="3"/>
  <c r="S334" i="3"/>
  <c r="U334" i="3" s="1"/>
  <c r="K339" i="3"/>
  <c r="M338" i="3"/>
  <c r="N339" i="3"/>
  <c r="L331" i="3" l="1"/>
  <c r="A331" i="3" s="1"/>
  <c r="U278" i="3"/>
  <c r="N290" i="3"/>
  <c r="N282" i="3"/>
  <c r="K282" i="3"/>
  <c r="U286" i="3"/>
  <c r="K290" i="3"/>
  <c r="U285" i="3"/>
  <c r="L290" i="3"/>
  <c r="M339" i="3"/>
  <c r="A339" i="3" s="1"/>
  <c r="A290" i="3" l="1"/>
  <c r="A282" i="3"/>
</calcChain>
</file>

<file path=xl/sharedStrings.xml><?xml version="1.0" encoding="utf-8"?>
<sst xmlns="http://schemas.openxmlformats.org/spreadsheetml/2006/main" count="4279" uniqueCount="119">
  <si>
    <t>Telaio</t>
  </si>
  <si>
    <t>Pilastro</t>
  </si>
  <si>
    <t>Piano</t>
  </si>
  <si>
    <t>CondCar  1</t>
  </si>
  <si>
    <t>CondCar  2</t>
  </si>
  <si>
    <t>CondCar  3</t>
  </si>
  <si>
    <t>CondCar  4</t>
  </si>
  <si>
    <t>CondCar  5</t>
  </si>
  <si>
    <t>CondCar  6</t>
  </si>
  <si>
    <t>Msup</t>
  </si>
  <si>
    <t>Minf</t>
  </si>
  <si>
    <t>V</t>
  </si>
  <si>
    <t>N</t>
  </si>
  <si>
    <t>max</t>
  </si>
  <si>
    <t>calcestruzzo</t>
  </si>
  <si>
    <t>C25/30</t>
  </si>
  <si>
    <t>fcd</t>
  </si>
  <si>
    <t>MPa</t>
  </si>
  <si>
    <t>acciaio</t>
  </si>
  <si>
    <t>B450C</t>
  </si>
  <si>
    <t>fyd</t>
  </si>
  <si>
    <t>pilastro</t>
  </si>
  <si>
    <t>sezione</t>
  </si>
  <si>
    <t>l x</t>
  </si>
  <si>
    <t>cm</t>
  </si>
  <si>
    <t>dimensione parallela all'asse x</t>
  </si>
  <si>
    <t>filo sup</t>
  </si>
  <si>
    <t>distanza filo trave sup - asse trave (eventualmente ridotta di 5 cm)</t>
  </si>
  <si>
    <t>inizio</t>
  </si>
  <si>
    <t>Nc,max</t>
  </si>
  <si>
    <t>kN</t>
  </si>
  <si>
    <t>ordine</t>
  </si>
  <si>
    <t>ly</t>
  </si>
  <si>
    <t>dimensione parallela all'asse y</t>
  </si>
  <si>
    <t>filo inf</t>
  </si>
  <si>
    <t>distanza filo trave inf - asse trave (al piede primo ordine 0)</t>
  </si>
  <si>
    <t>Mcx,max</t>
  </si>
  <si>
    <t>kNm</t>
  </si>
  <si>
    <t>c</t>
  </si>
  <si>
    <t>copriferro di calcolo</t>
  </si>
  <si>
    <t>h pil</t>
  </si>
  <si>
    <t>altezza pilastro (da asse a asse)</t>
  </si>
  <si>
    <t>Mcy,max</t>
  </si>
  <si>
    <t>posizione</t>
  </si>
  <si>
    <t>asse</t>
  </si>
  <si>
    <t>sup</t>
  </si>
  <si>
    <t>qmax</t>
  </si>
  <si>
    <t>qmin</t>
  </si>
  <si>
    <t>Fx</t>
  </si>
  <si>
    <t>Fy</t>
  </si>
  <si>
    <t>M(Fx)</t>
  </si>
  <si>
    <t>M(Fy)</t>
  </si>
  <si>
    <t>p.p. d</t>
  </si>
  <si>
    <t>p.p. k</t>
  </si>
  <si>
    <t>Mx</t>
  </si>
  <si>
    <t>My</t>
  </si>
  <si>
    <t>Vx</t>
  </si>
  <si>
    <t>Vy</t>
  </si>
  <si>
    <t>Se così non è, inserire manualmente il valore (caratteristico)</t>
  </si>
  <si>
    <t>inf</t>
  </si>
  <si>
    <t>filo</t>
  </si>
  <si>
    <t>sisma x</t>
  </si>
  <si>
    <t>sisma y</t>
  </si>
  <si>
    <t>x + 0.3 y</t>
  </si>
  <si>
    <t>y + 0.3 x</t>
  </si>
  <si>
    <t>qmin + Fx</t>
  </si>
  <si>
    <t>qmin - Fx</t>
  </si>
  <si>
    <t>qmin + Fy</t>
  </si>
  <si>
    <t>qmin - Fy</t>
  </si>
  <si>
    <t>Ger. Res.</t>
  </si>
  <si>
    <t>disposta</t>
  </si>
  <si>
    <t>Ns,max</t>
  </si>
  <si>
    <t>Ms,max</t>
  </si>
  <si>
    <t>As,x,nec</t>
  </si>
  <si>
    <t>As,y,nec</t>
  </si>
  <si>
    <t>MRd,x(N)</t>
  </si>
  <si>
    <t>MRd,y(N)</t>
  </si>
  <si>
    <t>verifica</t>
  </si>
  <si>
    <t>Gerarchia delle resistenze</t>
  </si>
  <si>
    <t>CD</t>
  </si>
  <si>
    <t>A</t>
  </si>
  <si>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 xml:space="preserve"> Rd</t>
    </r>
  </si>
  <si>
    <t>direzione x</t>
  </si>
  <si>
    <t>direzione y</t>
  </si>
  <si>
    <t>rip</t>
  </si>
  <si>
    <t>Impalcato</t>
  </si>
  <si>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 xml:space="preserve"> Mtra</t>
    </r>
  </si>
  <si>
    <t>---</t>
  </si>
  <si>
    <t>Il foglio Pilastri contiene i valori del file .PIL importati in Excel con campi da 12 caratteri</t>
  </si>
  <si>
    <t>Foglio Pilastri</t>
  </si>
  <si>
    <t>Le caselle in giallo contengono valori da modificare. Le altre non dovrebbero essere toccate.</t>
  </si>
  <si>
    <t>pilastro da esaminare</t>
  </si>
  <si>
    <t>Questo foglio vuole essere di aiuto per applicare la gerarchia delle resistenze</t>
  </si>
  <si>
    <t>Copiare nel foglio Pilastro i valori del file .PIL (importati in Excel con campi da 12 caratteri)</t>
  </si>
  <si>
    <t>telai in direzione x</t>
  </si>
  <si>
    <t>inizio y</t>
  </si>
  <si>
    <t>fine x</t>
  </si>
  <si>
    <t>Per funzionare correttamente, occorre che nello schema vengano dati prima tutti i telai in direzione x, poi quelli in direzione y.</t>
  </si>
  <si>
    <t>Le caselle in verde evidenziano i valori delle combinazioni inviluppo per cui fare la verifica, inclusa gerarchia delle resistenze.</t>
  </si>
  <si>
    <t>Situazioni in cui la verifica non è soddisfatta sono evidenziate in rosa. In questi casi occorre fare una verifica a pressoflessione deviata rigorosa.</t>
  </si>
  <si>
    <t>peso specifico cls</t>
  </si>
  <si>
    <t>kN/m3</t>
  </si>
  <si>
    <t>mettere 0 se si vuole trascurare il p.p. pilastri</t>
  </si>
  <si>
    <t>Se si vuole trascurare il peso pilastri, indicare 0 come peso specifico del calcestruzzo</t>
  </si>
  <si>
    <t>numero di piani</t>
  </si>
  <si>
    <t>Pilastri - versione 1.1</t>
  </si>
  <si>
    <t>Note;</t>
  </si>
  <si>
    <t>Il peso proprio della pilastrata è calcolato automaticamente in base alle sezioni assegnate</t>
  </si>
  <si>
    <t>indipendente da CD</t>
  </si>
  <si>
    <t>Inserire i valori della somma di momenti resistenti travi per la gerarchia delle resistenze (a tutti gli impalcati tranne l'ultimo)</t>
  </si>
  <si>
    <t>Indicare nel foglio Pil-nn il pilastro da esaminare e gli altri dati necessari.</t>
  </si>
  <si>
    <t>Foglio Pil-nn</t>
  </si>
  <si>
    <t>Il foglio Pil-nn  viene utilizzato per un singolo pilastro, prende automaticamente i valori da Pilastri.</t>
  </si>
  <si>
    <t>Si possono creare più fogli, uno per pilastro. Conviene rinominare il foglio mettendo il numero effettivo del pilastro anziché nn.</t>
  </si>
  <si>
    <t>Il foglio è organizzato per 6 ordini. Se il numero di piani è minore, duplica i valori del primo ordine.</t>
  </si>
  <si>
    <t>Occorre inserire alcuni dati per ciascun ordine (sezione pilastro, filo trave, altezza interpiano, peso proprio pilastro).</t>
  </si>
  <si>
    <t>Occorre inserire i valori per la gerarchia delle resistenze per tutti gli ordini.</t>
  </si>
  <si>
    <t>1.  Il foglio Pil-nn è protetto per evitare che si modificano le caselle che non devono essere toccate, ma non vi è password</t>
  </si>
  <si>
    <t>2.  Il file Excel è stato pensato per max 6 ordini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</si>
</sst>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[$-410]mmm\-yy;@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name val="Symbol"/>
      <family val="1"/>
      <charset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0" fillId="0" borderId="6" xfId="0" applyFill="1" applyBorder="1"/>
    <xf numFmtId="1" fontId="0" fillId="0" borderId="6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0" borderId="6" xfId="0" applyBorder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7" fillId="0" borderId="0" xfId="0" applyFont="1"/>
    <xf numFmtId="0" fontId="0" fillId="2" borderId="0" xfId="0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65" fontId="0" fillId="2" borderId="0" xfId="0" applyNumberFormat="1" applyFill="1" applyAlignment="1" applyProtection="1">
      <alignment horizontal="center"/>
      <protection locked="0"/>
    </xf>
    <xf numFmtId="0" fontId="0" fillId="3" borderId="0" xfId="0" applyFill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5" fillId="0" borderId="0" xfId="1" applyFont="1"/>
    <xf numFmtId="0" fontId="1" fillId="0" borderId="0" xfId="1"/>
    <xf numFmtId="0" fontId="0" fillId="0" borderId="0" xfId="0" applyFill="1" applyAlignment="1" applyProtection="1">
      <alignment horizontal="center"/>
    </xf>
  </cellXfs>
  <cellStyles count="2">
    <cellStyle name="Normale" xfId="0" builtinId="0"/>
    <cellStyle name="Normale 2" xfId="1"/>
  </cellStyles>
  <dxfs count="147"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rgb="FFFFCCFF"/>
        </patternFill>
      </fill>
    </dxf>
  </dxfs>
  <tableStyles count="0" defaultTableStyle="TableStyleMedium9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activeCell="A28" sqref="A28"/>
    </sheetView>
  </sheetViews>
  <sheetFormatPr defaultRowHeight="12.75" x14ac:dyDescent="0.35"/>
  <sheetData>
    <row r="1" spans="1:4" ht="15" x14ac:dyDescent="0.4">
      <c r="A1" s="37" t="s">
        <v>105</v>
      </c>
      <c r="D1" s="54">
        <v>42982</v>
      </c>
    </row>
    <row r="2" spans="1:4" ht="15" customHeight="1" x14ac:dyDescent="0.35"/>
    <row r="3" spans="1:4" ht="15" customHeight="1" x14ac:dyDescent="0.4">
      <c r="A3" s="37" t="s">
        <v>92</v>
      </c>
    </row>
    <row r="4" spans="1:4" ht="15" customHeight="1" x14ac:dyDescent="0.35"/>
    <row r="5" spans="1:4" ht="15" customHeight="1" x14ac:dyDescent="0.35">
      <c r="A5" s="36" t="s">
        <v>93</v>
      </c>
    </row>
    <row r="6" spans="1:4" ht="15" customHeight="1" x14ac:dyDescent="0.35">
      <c r="A6" s="36" t="s">
        <v>110</v>
      </c>
    </row>
    <row r="7" spans="1:4" ht="15" customHeight="1" x14ac:dyDescent="0.35">
      <c r="A7" s="36" t="s">
        <v>90</v>
      </c>
    </row>
    <row r="8" spans="1:4" ht="15" customHeight="1" x14ac:dyDescent="0.35">
      <c r="A8" s="36"/>
    </row>
    <row r="9" spans="1:4" ht="15" customHeight="1" x14ac:dyDescent="0.4">
      <c r="A9" s="45" t="s">
        <v>89</v>
      </c>
    </row>
    <row r="10" spans="1:4" ht="15" customHeight="1" x14ac:dyDescent="0.35">
      <c r="A10" s="36" t="s">
        <v>88</v>
      </c>
    </row>
    <row r="11" spans="1:4" ht="15" customHeight="1" x14ac:dyDescent="0.35">
      <c r="A11" s="36"/>
    </row>
    <row r="12" spans="1:4" ht="15" customHeight="1" x14ac:dyDescent="0.4">
      <c r="A12" s="45" t="s">
        <v>111</v>
      </c>
    </row>
    <row r="13" spans="1:4" s="57" customFormat="1" ht="15" customHeight="1" x14ac:dyDescent="0.35">
      <c r="A13" s="56" t="s">
        <v>112</v>
      </c>
    </row>
    <row r="14" spans="1:4" s="57" customFormat="1" ht="15" customHeight="1" x14ac:dyDescent="0.35">
      <c r="A14" s="56" t="s">
        <v>113</v>
      </c>
    </row>
    <row r="15" spans="1:4" ht="15" customHeight="1" x14ac:dyDescent="0.35">
      <c r="A15" s="36" t="s">
        <v>97</v>
      </c>
    </row>
    <row r="16" spans="1:4" s="57" customFormat="1" ht="15" customHeight="1" x14ac:dyDescent="0.35">
      <c r="A16" s="56" t="s">
        <v>114</v>
      </c>
    </row>
    <row r="17" spans="1:2" ht="15" customHeight="1" x14ac:dyDescent="0.35">
      <c r="A17" s="36" t="s">
        <v>115</v>
      </c>
    </row>
    <row r="18" spans="1:2" ht="15" customHeight="1" x14ac:dyDescent="0.35">
      <c r="A18" s="36" t="s">
        <v>116</v>
      </c>
    </row>
    <row r="19" spans="1:2" ht="15" customHeight="1" x14ac:dyDescent="0.35">
      <c r="A19" s="36" t="s">
        <v>98</v>
      </c>
    </row>
    <row r="20" spans="1:2" ht="15" customHeight="1" x14ac:dyDescent="0.35">
      <c r="A20" s="36" t="s">
        <v>99</v>
      </c>
    </row>
    <row r="23" spans="1:2" ht="13.5" x14ac:dyDescent="0.35">
      <c r="A23" s="36" t="s">
        <v>106</v>
      </c>
    </row>
    <row r="25" spans="1:2" ht="13.5" x14ac:dyDescent="0.35">
      <c r="A25" s="36" t="s">
        <v>117</v>
      </c>
    </row>
    <row r="27" spans="1:2" ht="13.5" x14ac:dyDescent="0.35">
      <c r="A27" s="36" t="s">
        <v>118</v>
      </c>
      <c r="B27" s="36"/>
    </row>
  </sheetData>
  <sheetProtection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1"/>
  <sheetViews>
    <sheetView workbookViewId="0">
      <selection sqref="A1:XFD1048576"/>
    </sheetView>
  </sheetViews>
  <sheetFormatPr defaultColWidth="9" defaultRowHeight="12.75" x14ac:dyDescent="0.35"/>
  <cols>
    <col min="1" max="5" width="9" style="1"/>
    <col min="6" max="6" width="9.86328125" style="1" bestFit="1" customWidth="1"/>
    <col min="7" max="11" width="9.1328125" style="1" bestFit="1" customWidth="1"/>
    <col min="12" max="16384" width="9" style="1"/>
  </cols>
  <sheetData>
    <row r="1" spans="1:11" x14ac:dyDescent="0.35">
      <c r="A1" s="1" t="s">
        <v>0</v>
      </c>
      <c r="B1" s="1" t="s">
        <v>1</v>
      </c>
      <c r="D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</row>
    <row r="2" spans="1:11" x14ac:dyDescent="0.35">
      <c r="A2" s="1">
        <v>1</v>
      </c>
      <c r="B2" s="1">
        <v>21</v>
      </c>
      <c r="D2" s="1">
        <v>5</v>
      </c>
      <c r="E2" s="1" t="s">
        <v>9</v>
      </c>
      <c r="F2" s="4">
        <v>-39.289000000000001</v>
      </c>
      <c r="G2" s="4">
        <v>-26.521999999999998</v>
      </c>
      <c r="H2" s="4">
        <v>34.677</v>
      </c>
      <c r="I2" s="4">
        <v>13.385999999999999</v>
      </c>
      <c r="J2" s="4">
        <v>2.202</v>
      </c>
      <c r="K2" s="4">
        <v>3.24</v>
      </c>
    </row>
    <row r="3" spans="1:11" x14ac:dyDescent="0.35">
      <c r="A3" s="1">
        <v>1</v>
      </c>
      <c r="B3" s="1">
        <v>21</v>
      </c>
      <c r="D3" s="1">
        <v>5</v>
      </c>
      <c r="E3" s="1" t="s">
        <v>10</v>
      </c>
      <c r="F3" s="4">
        <v>39.661999999999999</v>
      </c>
      <c r="G3" s="4">
        <v>25.463000000000001</v>
      </c>
      <c r="H3" s="4">
        <v>-17.742999999999999</v>
      </c>
      <c r="I3" s="4">
        <v>-6.5739999999999998</v>
      </c>
      <c r="J3" s="4">
        <v>-0.89500000000000002</v>
      </c>
      <c r="K3" s="4">
        <v>-1.3169999999999999</v>
      </c>
    </row>
    <row r="4" spans="1:11" x14ac:dyDescent="0.35">
      <c r="A4" s="1">
        <v>1</v>
      </c>
      <c r="B4" s="1">
        <v>21</v>
      </c>
      <c r="D4" s="1">
        <v>5</v>
      </c>
      <c r="E4" s="1" t="s">
        <v>11</v>
      </c>
      <c r="F4" s="4">
        <v>-24.672000000000001</v>
      </c>
      <c r="G4" s="4">
        <v>-16.245000000000001</v>
      </c>
      <c r="H4" s="4">
        <v>15.534000000000001</v>
      </c>
      <c r="I4" s="4">
        <v>6.0279999999999996</v>
      </c>
      <c r="J4" s="4">
        <v>0.96799999999999997</v>
      </c>
      <c r="K4" s="4">
        <v>1.4239999999999999</v>
      </c>
    </row>
    <row r="5" spans="1:11" x14ac:dyDescent="0.35">
      <c r="A5" s="1">
        <v>1</v>
      </c>
      <c r="B5" s="1">
        <v>21</v>
      </c>
      <c r="D5" s="1">
        <v>5</v>
      </c>
      <c r="E5" s="1" t="s">
        <v>12</v>
      </c>
      <c r="F5" s="4">
        <v>-51.494</v>
      </c>
      <c r="G5" s="4">
        <v>-35.267000000000003</v>
      </c>
      <c r="H5" s="4">
        <v>15.481999999999999</v>
      </c>
      <c r="I5" s="4">
        <v>5.976</v>
      </c>
      <c r="J5" s="4">
        <v>0.98299999999999998</v>
      </c>
      <c r="K5" s="4">
        <v>1.446</v>
      </c>
    </row>
    <row r="6" spans="1:11" x14ac:dyDescent="0.35">
      <c r="A6" s="1">
        <v>1</v>
      </c>
      <c r="B6" s="1">
        <v>21</v>
      </c>
      <c r="D6" s="1">
        <v>4</v>
      </c>
      <c r="E6" s="1" t="s">
        <v>9</v>
      </c>
      <c r="F6" s="4">
        <v>-39.963000000000001</v>
      </c>
      <c r="G6" s="4">
        <v>-24.736000000000001</v>
      </c>
      <c r="H6" s="4">
        <v>78.677999999999997</v>
      </c>
      <c r="I6" s="4">
        <v>29.155999999999999</v>
      </c>
      <c r="J6" s="4">
        <v>4.673</v>
      </c>
      <c r="K6" s="4">
        <v>6.875</v>
      </c>
    </row>
    <row r="7" spans="1:11" x14ac:dyDescent="0.35">
      <c r="A7" s="1">
        <v>1</v>
      </c>
      <c r="B7" s="1">
        <v>21</v>
      </c>
      <c r="D7" s="1">
        <v>4</v>
      </c>
      <c r="E7" s="1" t="s">
        <v>10</v>
      </c>
      <c r="F7" s="4">
        <v>38.811999999999998</v>
      </c>
      <c r="G7" s="4">
        <v>24.300999999999998</v>
      </c>
      <c r="H7" s="4">
        <v>-43.368000000000002</v>
      </c>
      <c r="I7" s="4">
        <v>-16.300999999999998</v>
      </c>
      <c r="J7" s="4">
        <v>-2.6120000000000001</v>
      </c>
      <c r="K7" s="4">
        <v>-3.843</v>
      </c>
    </row>
    <row r="8" spans="1:11" x14ac:dyDescent="0.35">
      <c r="A8" s="1">
        <v>1</v>
      </c>
      <c r="B8" s="1">
        <v>21</v>
      </c>
      <c r="D8" s="1">
        <v>4</v>
      </c>
      <c r="E8" s="1" t="s">
        <v>11</v>
      </c>
      <c r="F8" s="4">
        <v>-24.617000000000001</v>
      </c>
      <c r="G8" s="4">
        <v>-15.324</v>
      </c>
      <c r="H8" s="4">
        <v>37.777999999999999</v>
      </c>
      <c r="I8" s="4">
        <v>14.087</v>
      </c>
      <c r="J8" s="4">
        <v>2.2770000000000001</v>
      </c>
      <c r="K8" s="4">
        <v>3.3490000000000002</v>
      </c>
    </row>
    <row r="9" spans="1:11" x14ac:dyDescent="0.35">
      <c r="A9" s="1">
        <v>1</v>
      </c>
      <c r="B9" s="1">
        <v>21</v>
      </c>
      <c r="D9" s="1">
        <v>4</v>
      </c>
      <c r="E9" s="1" t="s">
        <v>12</v>
      </c>
      <c r="F9" s="4">
        <v>-157.911</v>
      </c>
      <c r="G9" s="4">
        <v>-101.861</v>
      </c>
      <c r="H9" s="4">
        <v>55.366</v>
      </c>
      <c r="I9" s="4">
        <v>21.154</v>
      </c>
      <c r="J9" s="4">
        <v>3.48</v>
      </c>
      <c r="K9" s="4">
        <v>5.1189999999999998</v>
      </c>
    </row>
    <row r="10" spans="1:11" x14ac:dyDescent="0.35">
      <c r="A10" s="1">
        <v>1</v>
      </c>
      <c r="B10" s="1">
        <v>21</v>
      </c>
      <c r="D10" s="1">
        <v>3</v>
      </c>
      <c r="E10" s="1" t="s">
        <v>9</v>
      </c>
      <c r="F10" s="4">
        <v>-39.122999999999998</v>
      </c>
      <c r="G10" s="4">
        <v>-24.550999999999998</v>
      </c>
      <c r="H10" s="4">
        <v>97.852999999999994</v>
      </c>
      <c r="I10" s="4">
        <v>36.347000000000001</v>
      </c>
      <c r="J10" s="4">
        <v>5.6959999999999997</v>
      </c>
      <c r="K10" s="4">
        <v>8.3800000000000008</v>
      </c>
    </row>
    <row r="11" spans="1:11" x14ac:dyDescent="0.35">
      <c r="A11" s="1">
        <v>1</v>
      </c>
      <c r="B11" s="1">
        <v>21</v>
      </c>
      <c r="D11" s="1">
        <v>3</v>
      </c>
      <c r="E11" s="1" t="s">
        <v>10</v>
      </c>
      <c r="F11" s="4">
        <v>40.25</v>
      </c>
      <c r="G11" s="4">
        <v>25.059000000000001</v>
      </c>
      <c r="H11" s="4">
        <v>-72.715999999999994</v>
      </c>
      <c r="I11" s="4">
        <v>-27.210999999999999</v>
      </c>
      <c r="J11" s="4">
        <v>-4.3369999999999997</v>
      </c>
      <c r="K11" s="4">
        <v>-6.3810000000000002</v>
      </c>
    </row>
    <row r="12" spans="1:11" x14ac:dyDescent="0.35">
      <c r="A12" s="1">
        <v>1</v>
      </c>
      <c r="B12" s="1">
        <v>21</v>
      </c>
      <c r="D12" s="1">
        <v>3</v>
      </c>
      <c r="E12" s="1" t="s">
        <v>11</v>
      </c>
      <c r="F12" s="4">
        <v>-24.803999999999998</v>
      </c>
      <c r="G12" s="4">
        <v>-15.503</v>
      </c>
      <c r="H12" s="4">
        <v>53.091999999999999</v>
      </c>
      <c r="I12" s="4">
        <v>19.786000000000001</v>
      </c>
      <c r="J12" s="4">
        <v>3.1349999999999998</v>
      </c>
      <c r="K12" s="4">
        <v>4.6130000000000004</v>
      </c>
    </row>
    <row r="13" spans="1:11" x14ac:dyDescent="0.35">
      <c r="A13" s="1">
        <v>1</v>
      </c>
      <c r="B13" s="1">
        <v>21</v>
      </c>
      <c r="D13" s="1">
        <v>3</v>
      </c>
      <c r="E13" s="1" t="s">
        <v>12</v>
      </c>
      <c r="F13" s="4">
        <v>-263.44900000000001</v>
      </c>
      <c r="G13" s="4">
        <v>-167.81</v>
      </c>
      <c r="H13" s="4">
        <v>116.387</v>
      </c>
      <c r="I13" s="4">
        <v>44.033000000000001</v>
      </c>
      <c r="J13" s="4">
        <v>7.1970000000000001</v>
      </c>
      <c r="K13" s="4">
        <v>10.587999999999999</v>
      </c>
    </row>
    <row r="14" spans="1:11" x14ac:dyDescent="0.35">
      <c r="A14" s="1">
        <v>1</v>
      </c>
      <c r="B14" s="1">
        <v>21</v>
      </c>
      <c r="D14" s="1">
        <v>2</v>
      </c>
      <c r="E14" s="1" t="s">
        <v>9</v>
      </c>
      <c r="F14" s="4">
        <v>-32.034999999999997</v>
      </c>
      <c r="G14" s="4">
        <v>-20.363</v>
      </c>
      <c r="H14" s="4">
        <v>104.13</v>
      </c>
      <c r="I14" s="4">
        <v>38.414000000000001</v>
      </c>
      <c r="J14" s="4">
        <v>5.9420000000000002</v>
      </c>
      <c r="K14" s="4">
        <v>8.7409999999999997</v>
      </c>
    </row>
    <row r="15" spans="1:11" x14ac:dyDescent="0.35">
      <c r="A15" s="1">
        <v>1</v>
      </c>
      <c r="B15" s="1">
        <v>21</v>
      </c>
      <c r="D15" s="1">
        <v>2</v>
      </c>
      <c r="E15" s="1" t="s">
        <v>10</v>
      </c>
      <c r="F15" s="4">
        <v>21.155999999999999</v>
      </c>
      <c r="G15" s="4">
        <v>14.295</v>
      </c>
      <c r="H15" s="4">
        <v>-88.816999999999993</v>
      </c>
      <c r="I15" s="4">
        <v>-35.869</v>
      </c>
      <c r="J15" s="4">
        <v>-5.3410000000000002</v>
      </c>
      <c r="K15" s="4">
        <v>-7.8579999999999997</v>
      </c>
    </row>
    <row r="16" spans="1:11" x14ac:dyDescent="0.35">
      <c r="A16" s="1">
        <v>1</v>
      </c>
      <c r="B16" s="1">
        <v>21</v>
      </c>
      <c r="D16" s="1">
        <v>2</v>
      </c>
      <c r="E16" s="1" t="s">
        <v>11</v>
      </c>
      <c r="F16" s="4">
        <v>-16.622</v>
      </c>
      <c r="G16" s="4">
        <v>-10.831</v>
      </c>
      <c r="H16" s="4">
        <v>60.113</v>
      </c>
      <c r="I16" s="4">
        <v>23.157</v>
      </c>
      <c r="J16" s="4">
        <v>3.5259999999999998</v>
      </c>
      <c r="K16" s="4">
        <v>5.1870000000000003</v>
      </c>
    </row>
    <row r="17" spans="1:11" x14ac:dyDescent="0.35">
      <c r="A17" s="1">
        <v>1</v>
      </c>
      <c r="B17" s="1">
        <v>21</v>
      </c>
      <c r="D17" s="1">
        <v>2</v>
      </c>
      <c r="E17" s="1" t="s">
        <v>12</v>
      </c>
      <c r="F17" s="4">
        <v>-366.572</v>
      </c>
      <c r="G17" s="4">
        <v>-232.27</v>
      </c>
      <c r="H17" s="4">
        <v>193.77600000000001</v>
      </c>
      <c r="I17" s="4">
        <v>72.78</v>
      </c>
      <c r="J17" s="4">
        <v>11.81</v>
      </c>
      <c r="K17" s="4">
        <v>17.375</v>
      </c>
    </row>
    <row r="18" spans="1:11" x14ac:dyDescent="0.35">
      <c r="A18" s="1">
        <v>1</v>
      </c>
      <c r="B18" s="1">
        <v>21</v>
      </c>
      <c r="D18" s="1">
        <v>1</v>
      </c>
      <c r="E18" s="1" t="s">
        <v>9</v>
      </c>
      <c r="F18" s="4">
        <v>-8.0449999999999999</v>
      </c>
      <c r="G18" s="4">
        <v>-6.0460000000000003</v>
      </c>
      <c r="H18" s="4">
        <v>107.78400000000001</v>
      </c>
      <c r="I18" s="4">
        <v>33.206000000000003</v>
      </c>
      <c r="J18" s="4">
        <v>5.7539999999999996</v>
      </c>
      <c r="K18" s="4">
        <v>8.4649999999999999</v>
      </c>
    </row>
    <row r="19" spans="1:11" x14ac:dyDescent="0.35">
      <c r="A19" s="1">
        <v>1</v>
      </c>
      <c r="B19" s="1">
        <v>21</v>
      </c>
      <c r="D19" s="1">
        <v>1</v>
      </c>
      <c r="E19" s="1" t="s">
        <v>10</v>
      </c>
      <c r="F19" s="4">
        <v>2.2799999999999998</v>
      </c>
      <c r="G19" s="4">
        <v>1.9319999999999999</v>
      </c>
      <c r="H19" s="4">
        <v>-245.79</v>
      </c>
      <c r="I19" s="4">
        <v>-81.688000000000002</v>
      </c>
      <c r="J19" s="4">
        <v>-13.662000000000001</v>
      </c>
      <c r="K19" s="4">
        <v>-20.100000000000001</v>
      </c>
    </row>
    <row r="20" spans="1:11" x14ac:dyDescent="0.35">
      <c r="A20" s="1">
        <v>1</v>
      </c>
      <c r="B20" s="1">
        <v>21</v>
      </c>
      <c r="D20" s="1">
        <v>1</v>
      </c>
      <c r="E20" s="1" t="s">
        <v>11</v>
      </c>
      <c r="F20" s="4">
        <v>-2.8679999999999999</v>
      </c>
      <c r="G20" s="4">
        <v>-2.2160000000000002</v>
      </c>
      <c r="H20" s="4">
        <v>98.159000000000006</v>
      </c>
      <c r="I20" s="4">
        <v>31.888999999999999</v>
      </c>
      <c r="J20" s="4">
        <v>5.3929999999999998</v>
      </c>
      <c r="K20" s="4">
        <v>7.9349999999999996</v>
      </c>
    </row>
    <row r="21" spans="1:11" x14ac:dyDescent="0.35">
      <c r="A21" s="1">
        <v>1</v>
      </c>
      <c r="B21" s="1">
        <v>21</v>
      </c>
      <c r="D21" s="1">
        <v>1</v>
      </c>
      <c r="E21" s="1" t="s">
        <v>12</v>
      </c>
      <c r="F21" s="4">
        <v>-405.779</v>
      </c>
      <c r="G21" s="4">
        <v>-260.08</v>
      </c>
      <c r="H21" s="4">
        <v>279.166</v>
      </c>
      <c r="I21" s="4">
        <v>102.753</v>
      </c>
      <c r="J21" s="4">
        <v>16.736999999999998</v>
      </c>
      <c r="K21" s="4">
        <v>24.623999999999999</v>
      </c>
    </row>
    <row r="22" spans="1:11" x14ac:dyDescent="0.35">
      <c r="A22" s="1">
        <v>1</v>
      </c>
      <c r="B22" s="1">
        <v>22</v>
      </c>
      <c r="D22" s="1">
        <v>5</v>
      </c>
      <c r="E22" s="1" t="s">
        <v>9</v>
      </c>
      <c r="F22" s="4">
        <v>5.5659999999999998</v>
      </c>
      <c r="G22" s="4">
        <v>3.661</v>
      </c>
      <c r="H22" s="4">
        <v>68.787000000000006</v>
      </c>
      <c r="I22" s="4">
        <v>26.51</v>
      </c>
      <c r="J22" s="4">
        <v>4.3659999999999997</v>
      </c>
      <c r="K22" s="4">
        <v>6.4240000000000004</v>
      </c>
    </row>
    <row r="23" spans="1:11" x14ac:dyDescent="0.35">
      <c r="A23" s="1">
        <v>1</v>
      </c>
      <c r="B23" s="1">
        <v>22</v>
      </c>
      <c r="D23" s="1">
        <v>5</v>
      </c>
      <c r="E23" s="1" t="s">
        <v>10</v>
      </c>
      <c r="F23" s="4">
        <v>-5.9710000000000001</v>
      </c>
      <c r="G23" s="4">
        <v>-3.657</v>
      </c>
      <c r="H23" s="4">
        <v>-51.703000000000003</v>
      </c>
      <c r="I23" s="4">
        <v>-20.064</v>
      </c>
      <c r="J23" s="4">
        <v>-3.2629999999999999</v>
      </c>
      <c r="K23" s="4">
        <v>-4.8</v>
      </c>
    </row>
    <row r="24" spans="1:11" x14ac:dyDescent="0.35">
      <c r="A24" s="1">
        <v>1</v>
      </c>
      <c r="B24" s="1">
        <v>22</v>
      </c>
      <c r="D24" s="1">
        <v>5</v>
      </c>
      <c r="E24" s="1" t="s">
        <v>11</v>
      </c>
      <c r="F24" s="4">
        <v>3.605</v>
      </c>
      <c r="G24" s="4">
        <v>2.2869999999999999</v>
      </c>
      <c r="H24" s="4">
        <v>37.533000000000001</v>
      </c>
      <c r="I24" s="4">
        <v>14.525</v>
      </c>
      <c r="J24" s="4">
        <v>2.3839999999999999</v>
      </c>
      <c r="K24" s="4">
        <v>3.5070000000000001</v>
      </c>
    </row>
    <row r="25" spans="1:11" x14ac:dyDescent="0.35">
      <c r="A25" s="1">
        <v>1</v>
      </c>
      <c r="B25" s="1">
        <v>22</v>
      </c>
      <c r="D25" s="1">
        <v>5</v>
      </c>
      <c r="E25" s="1" t="s">
        <v>12</v>
      </c>
      <c r="F25" s="4">
        <v>-84.948999999999998</v>
      </c>
      <c r="G25" s="4">
        <v>-59.2</v>
      </c>
      <c r="H25" s="4">
        <v>3.8490000000000002</v>
      </c>
      <c r="I25" s="4">
        <v>1.464</v>
      </c>
      <c r="J25" s="4">
        <v>0.24199999999999999</v>
      </c>
      <c r="K25" s="4">
        <v>0.35499999999999998</v>
      </c>
    </row>
    <row r="26" spans="1:11" x14ac:dyDescent="0.35">
      <c r="A26" s="1">
        <v>1</v>
      </c>
      <c r="B26" s="1">
        <v>22</v>
      </c>
      <c r="D26" s="1">
        <v>4</v>
      </c>
      <c r="E26" s="1" t="s">
        <v>9</v>
      </c>
      <c r="F26" s="4">
        <v>5.5919999999999996</v>
      </c>
      <c r="G26" s="4">
        <v>3.1579999999999999</v>
      </c>
      <c r="H26" s="4">
        <v>128.17500000000001</v>
      </c>
      <c r="I26" s="4">
        <v>47.844999999999999</v>
      </c>
      <c r="J26" s="4">
        <v>7.734</v>
      </c>
      <c r="K26" s="4">
        <v>11.378</v>
      </c>
    </row>
    <row r="27" spans="1:11" x14ac:dyDescent="0.35">
      <c r="A27" s="1">
        <v>1</v>
      </c>
      <c r="B27" s="1">
        <v>22</v>
      </c>
      <c r="D27" s="1">
        <v>4</v>
      </c>
      <c r="E27" s="1" t="s">
        <v>10</v>
      </c>
      <c r="F27" s="4">
        <v>-5.8879999999999999</v>
      </c>
      <c r="G27" s="4">
        <v>-3.431</v>
      </c>
      <c r="H27" s="4">
        <v>-100.623</v>
      </c>
      <c r="I27" s="4">
        <v>-37.825000000000003</v>
      </c>
      <c r="J27" s="4">
        <v>-6.1619999999999999</v>
      </c>
      <c r="K27" s="4">
        <v>-9.0649999999999995</v>
      </c>
    </row>
    <row r="28" spans="1:11" x14ac:dyDescent="0.35">
      <c r="A28" s="1">
        <v>1</v>
      </c>
      <c r="B28" s="1">
        <v>22</v>
      </c>
      <c r="D28" s="1">
        <v>4</v>
      </c>
      <c r="E28" s="1" t="s">
        <v>11</v>
      </c>
      <c r="F28" s="4">
        <v>3.5880000000000001</v>
      </c>
      <c r="G28" s="4">
        <v>2.0590000000000002</v>
      </c>
      <c r="H28" s="4">
        <v>71.406000000000006</v>
      </c>
      <c r="I28" s="4">
        <v>26.741</v>
      </c>
      <c r="J28" s="4">
        <v>4.3419999999999996</v>
      </c>
      <c r="K28" s="4">
        <v>6.3879999999999999</v>
      </c>
    </row>
    <row r="29" spans="1:11" x14ac:dyDescent="0.35">
      <c r="A29" s="1">
        <v>1</v>
      </c>
      <c r="B29" s="1">
        <v>22</v>
      </c>
      <c r="D29" s="1">
        <v>4</v>
      </c>
      <c r="E29" s="1" t="s">
        <v>12</v>
      </c>
      <c r="F29" s="4">
        <v>-266.78300000000002</v>
      </c>
      <c r="G29" s="4">
        <v>-172.40600000000001</v>
      </c>
      <c r="H29" s="4">
        <v>12.942</v>
      </c>
      <c r="I29" s="4">
        <v>4.9000000000000004</v>
      </c>
      <c r="J29" s="4">
        <v>0.80600000000000005</v>
      </c>
      <c r="K29" s="4">
        <v>1.1850000000000001</v>
      </c>
    </row>
    <row r="30" spans="1:11" x14ac:dyDescent="0.35">
      <c r="A30" s="1">
        <v>1</v>
      </c>
      <c r="B30" s="1">
        <v>22</v>
      </c>
      <c r="D30" s="1">
        <v>3</v>
      </c>
      <c r="E30" s="1" t="s">
        <v>9</v>
      </c>
      <c r="F30" s="4">
        <v>6.6719999999999997</v>
      </c>
      <c r="G30" s="4">
        <v>3.992</v>
      </c>
      <c r="H30" s="4">
        <v>168.21199999999999</v>
      </c>
      <c r="I30" s="4">
        <v>62.722999999999999</v>
      </c>
      <c r="J30" s="4">
        <v>9.9280000000000008</v>
      </c>
      <c r="K30" s="4">
        <v>14.606</v>
      </c>
    </row>
    <row r="31" spans="1:11" x14ac:dyDescent="0.35">
      <c r="A31" s="1">
        <v>1</v>
      </c>
      <c r="B31" s="1">
        <v>22</v>
      </c>
      <c r="D31" s="1">
        <v>3</v>
      </c>
      <c r="E31" s="1" t="s">
        <v>10</v>
      </c>
      <c r="F31" s="4">
        <v>-7.4969999999999999</v>
      </c>
      <c r="G31" s="4">
        <v>-4.4580000000000002</v>
      </c>
      <c r="H31" s="4">
        <v>-146.47200000000001</v>
      </c>
      <c r="I31" s="4">
        <v>-54.993000000000002</v>
      </c>
      <c r="J31" s="4">
        <v>-8.7629999999999999</v>
      </c>
      <c r="K31" s="4">
        <v>-12.891999999999999</v>
      </c>
    </row>
    <row r="32" spans="1:11" x14ac:dyDescent="0.35">
      <c r="A32" s="1">
        <v>1</v>
      </c>
      <c r="B32" s="1">
        <v>22</v>
      </c>
      <c r="D32" s="1">
        <v>3</v>
      </c>
      <c r="E32" s="1" t="s">
        <v>11</v>
      </c>
      <c r="F32" s="4">
        <v>4.4279999999999999</v>
      </c>
      <c r="G32" s="4">
        <v>2.641</v>
      </c>
      <c r="H32" s="4">
        <v>98.27</v>
      </c>
      <c r="I32" s="4">
        <v>36.761000000000003</v>
      </c>
      <c r="J32" s="4">
        <v>5.8410000000000002</v>
      </c>
      <c r="K32" s="4">
        <v>8.593</v>
      </c>
    </row>
    <row r="33" spans="1:11" x14ac:dyDescent="0.35">
      <c r="A33" s="1">
        <v>1</v>
      </c>
      <c r="B33" s="1">
        <v>22</v>
      </c>
      <c r="D33" s="1">
        <v>3</v>
      </c>
      <c r="E33" s="1" t="s">
        <v>12</v>
      </c>
      <c r="F33" s="4">
        <v>-449.964</v>
      </c>
      <c r="G33" s="4">
        <v>-286.61500000000001</v>
      </c>
      <c r="H33" s="4">
        <v>24.663</v>
      </c>
      <c r="I33" s="4">
        <v>9.2949999999999999</v>
      </c>
      <c r="J33" s="4">
        <v>1.518</v>
      </c>
      <c r="K33" s="4">
        <v>2.2330000000000001</v>
      </c>
    </row>
    <row r="34" spans="1:11" x14ac:dyDescent="0.35">
      <c r="A34" s="1">
        <v>1</v>
      </c>
      <c r="B34" s="1">
        <v>22</v>
      </c>
      <c r="D34" s="1">
        <v>2</v>
      </c>
      <c r="E34" s="1" t="s">
        <v>9</v>
      </c>
      <c r="F34" s="4">
        <v>6.3380000000000001</v>
      </c>
      <c r="G34" s="4">
        <v>3.92</v>
      </c>
      <c r="H34" s="4">
        <v>193.37799999999999</v>
      </c>
      <c r="I34" s="4">
        <v>71.036000000000001</v>
      </c>
      <c r="J34" s="4">
        <v>11.16</v>
      </c>
      <c r="K34" s="4">
        <v>16.419</v>
      </c>
    </row>
    <row r="35" spans="1:11" x14ac:dyDescent="0.35">
      <c r="A35" s="1">
        <v>1</v>
      </c>
      <c r="B35" s="1">
        <v>22</v>
      </c>
      <c r="D35" s="1">
        <v>2</v>
      </c>
      <c r="E35" s="1" t="s">
        <v>10</v>
      </c>
      <c r="F35" s="4">
        <v>-5.8890000000000002</v>
      </c>
      <c r="G35" s="4">
        <v>-3.78</v>
      </c>
      <c r="H35" s="4">
        <v>-189.62899999999999</v>
      </c>
      <c r="I35" s="4">
        <v>-71.766999999999996</v>
      </c>
      <c r="J35" s="4">
        <v>-11.159000000000001</v>
      </c>
      <c r="K35" s="4">
        <v>-16.417000000000002</v>
      </c>
    </row>
    <row r="36" spans="1:11" x14ac:dyDescent="0.35">
      <c r="A36" s="1">
        <v>1</v>
      </c>
      <c r="B36" s="1">
        <v>22</v>
      </c>
      <c r="D36" s="1">
        <v>2</v>
      </c>
      <c r="E36" s="1" t="s">
        <v>11</v>
      </c>
      <c r="F36" s="4">
        <v>3.8210000000000002</v>
      </c>
      <c r="G36" s="4">
        <v>2.4060000000000001</v>
      </c>
      <c r="H36" s="4">
        <v>119.643</v>
      </c>
      <c r="I36" s="4">
        <v>44.61</v>
      </c>
      <c r="J36" s="4">
        <v>6.9749999999999996</v>
      </c>
      <c r="K36" s="4">
        <v>10.260999999999999</v>
      </c>
    </row>
    <row r="37" spans="1:11" x14ac:dyDescent="0.35">
      <c r="A37" s="1">
        <v>1</v>
      </c>
      <c r="B37" s="1">
        <v>22</v>
      </c>
      <c r="D37" s="1">
        <v>2</v>
      </c>
      <c r="E37" s="1" t="s">
        <v>12</v>
      </c>
      <c r="F37" s="4">
        <v>-637.40800000000002</v>
      </c>
      <c r="G37" s="4">
        <v>-403.38600000000002</v>
      </c>
      <c r="H37" s="4">
        <v>38.909999999999997</v>
      </c>
      <c r="I37" s="4">
        <v>14.537000000000001</v>
      </c>
      <c r="J37" s="4">
        <v>2.3650000000000002</v>
      </c>
      <c r="K37" s="4">
        <v>3.48</v>
      </c>
    </row>
    <row r="38" spans="1:11" x14ac:dyDescent="0.35">
      <c r="A38" s="1">
        <v>1</v>
      </c>
      <c r="B38" s="1">
        <v>22</v>
      </c>
      <c r="D38" s="1">
        <v>1</v>
      </c>
      <c r="E38" s="1" t="s">
        <v>9</v>
      </c>
      <c r="F38" s="4">
        <v>1.27</v>
      </c>
      <c r="G38" s="4">
        <v>0.98599999999999999</v>
      </c>
      <c r="H38" s="4">
        <v>174.57499999999999</v>
      </c>
      <c r="I38" s="4">
        <v>56.423999999999999</v>
      </c>
      <c r="J38" s="4">
        <v>9.5570000000000004</v>
      </c>
      <c r="K38" s="4">
        <v>14.06</v>
      </c>
    </row>
    <row r="39" spans="1:11" x14ac:dyDescent="0.35">
      <c r="A39" s="1">
        <v>1</v>
      </c>
      <c r="B39" s="1">
        <v>22</v>
      </c>
      <c r="D39" s="1">
        <v>1</v>
      </c>
      <c r="E39" s="1" t="s">
        <v>10</v>
      </c>
      <c r="F39" s="4">
        <v>-2.3769999999999998</v>
      </c>
      <c r="G39" s="4">
        <v>-1.5840000000000001</v>
      </c>
      <c r="H39" s="4">
        <v>-279.29700000000003</v>
      </c>
      <c r="I39" s="4">
        <v>-93.347999999999999</v>
      </c>
      <c r="J39" s="4">
        <v>-15.563000000000001</v>
      </c>
      <c r="K39" s="4">
        <v>-22.896999999999998</v>
      </c>
    </row>
    <row r="40" spans="1:11" x14ac:dyDescent="0.35">
      <c r="A40" s="1">
        <v>1</v>
      </c>
      <c r="B40" s="1">
        <v>22</v>
      </c>
      <c r="D40" s="1">
        <v>1</v>
      </c>
      <c r="E40" s="1" t="s">
        <v>11</v>
      </c>
      <c r="F40" s="4">
        <v>1.0129999999999999</v>
      </c>
      <c r="G40" s="4">
        <v>0.71399999999999997</v>
      </c>
      <c r="H40" s="4">
        <v>126.05800000000001</v>
      </c>
      <c r="I40" s="4">
        <v>41.595999999999997</v>
      </c>
      <c r="J40" s="4">
        <v>6.9779999999999998</v>
      </c>
      <c r="K40" s="4">
        <v>10.266</v>
      </c>
    </row>
    <row r="41" spans="1:11" x14ac:dyDescent="0.35">
      <c r="A41" s="1">
        <v>1</v>
      </c>
      <c r="B41" s="1">
        <v>22</v>
      </c>
      <c r="D41" s="1">
        <v>1</v>
      </c>
      <c r="E41" s="1" t="s">
        <v>12</v>
      </c>
      <c r="F41" s="4">
        <v>-703.01</v>
      </c>
      <c r="G41" s="4">
        <v>-451.00400000000002</v>
      </c>
      <c r="H41" s="4">
        <v>50.875</v>
      </c>
      <c r="I41" s="4">
        <v>18.798999999999999</v>
      </c>
      <c r="J41" s="4">
        <v>3.0609999999999999</v>
      </c>
      <c r="K41" s="4">
        <v>4.5039999999999996</v>
      </c>
    </row>
    <row r="42" spans="1:11" x14ac:dyDescent="0.35">
      <c r="A42" s="1">
        <v>1</v>
      </c>
      <c r="B42" s="1">
        <v>23</v>
      </c>
      <c r="D42" s="1">
        <v>5</v>
      </c>
      <c r="E42" s="1" t="s">
        <v>9</v>
      </c>
      <c r="F42" s="4">
        <v>14.134</v>
      </c>
      <c r="G42" s="4">
        <v>9.2739999999999991</v>
      </c>
      <c r="H42" s="4">
        <v>72.608000000000004</v>
      </c>
      <c r="I42" s="4">
        <v>27.902000000000001</v>
      </c>
      <c r="J42" s="4">
        <v>4.6029999999999998</v>
      </c>
      <c r="K42" s="4">
        <v>6.7720000000000002</v>
      </c>
    </row>
    <row r="43" spans="1:11" x14ac:dyDescent="0.35">
      <c r="A43" s="1">
        <v>1</v>
      </c>
      <c r="B43" s="1">
        <v>23</v>
      </c>
      <c r="D43" s="1">
        <v>5</v>
      </c>
      <c r="E43" s="1" t="s">
        <v>10</v>
      </c>
      <c r="F43" s="4">
        <v>-16.094000000000001</v>
      </c>
      <c r="G43" s="4">
        <v>-10.099</v>
      </c>
      <c r="H43" s="4">
        <v>-54.692999999999998</v>
      </c>
      <c r="I43" s="4">
        <v>-21.175999999999998</v>
      </c>
      <c r="J43" s="4">
        <v>-3.4660000000000002</v>
      </c>
      <c r="K43" s="4">
        <v>-5.0990000000000002</v>
      </c>
    </row>
    <row r="44" spans="1:11" x14ac:dyDescent="0.35">
      <c r="A44" s="1">
        <v>1</v>
      </c>
      <c r="B44" s="1">
        <v>23</v>
      </c>
      <c r="D44" s="1">
        <v>5</v>
      </c>
      <c r="E44" s="1" t="s">
        <v>11</v>
      </c>
      <c r="F44" s="4">
        <v>9.4459999999999997</v>
      </c>
      <c r="G44" s="4">
        <v>6.0540000000000003</v>
      </c>
      <c r="H44" s="4">
        <v>39.67</v>
      </c>
      <c r="I44" s="4">
        <v>15.308999999999999</v>
      </c>
      <c r="J44" s="4">
        <v>2.5209999999999999</v>
      </c>
      <c r="K44" s="4">
        <v>3.7090000000000001</v>
      </c>
    </row>
    <row r="45" spans="1:11" x14ac:dyDescent="0.35">
      <c r="A45" s="1">
        <v>1</v>
      </c>
      <c r="B45" s="1">
        <v>23</v>
      </c>
      <c r="D45" s="1">
        <v>5</v>
      </c>
      <c r="E45" s="1" t="s">
        <v>12</v>
      </c>
      <c r="F45" s="4">
        <v>-82.784999999999997</v>
      </c>
      <c r="G45" s="4">
        <v>-56.24</v>
      </c>
      <c r="H45" s="4">
        <v>-1.774</v>
      </c>
      <c r="I45" s="4">
        <v>-0.69299999999999995</v>
      </c>
      <c r="J45" s="4">
        <v>-0.10199999999999999</v>
      </c>
      <c r="K45" s="4">
        <v>-0.15</v>
      </c>
    </row>
    <row r="46" spans="1:11" x14ac:dyDescent="0.35">
      <c r="A46" s="1">
        <v>1</v>
      </c>
      <c r="B46" s="1">
        <v>23</v>
      </c>
      <c r="D46" s="1">
        <v>4</v>
      </c>
      <c r="E46" s="1" t="s">
        <v>9</v>
      </c>
      <c r="F46" s="4">
        <v>16.501000000000001</v>
      </c>
      <c r="G46" s="4">
        <v>9.9250000000000007</v>
      </c>
      <c r="H46" s="4">
        <v>129.78100000000001</v>
      </c>
      <c r="I46" s="4">
        <v>48.436</v>
      </c>
      <c r="J46" s="4">
        <v>7.8310000000000004</v>
      </c>
      <c r="K46" s="4">
        <v>11.52</v>
      </c>
    </row>
    <row r="47" spans="1:11" x14ac:dyDescent="0.35">
      <c r="A47" s="1">
        <v>1</v>
      </c>
      <c r="B47" s="1">
        <v>23</v>
      </c>
      <c r="D47" s="1">
        <v>4</v>
      </c>
      <c r="E47" s="1" t="s">
        <v>10</v>
      </c>
      <c r="F47" s="4">
        <v>-16.027000000000001</v>
      </c>
      <c r="G47" s="4">
        <v>-9.6940000000000008</v>
      </c>
      <c r="H47" s="4">
        <v>-100.938</v>
      </c>
      <c r="I47" s="4">
        <v>-37.951000000000001</v>
      </c>
      <c r="J47" s="4">
        <v>-6.1859999999999999</v>
      </c>
      <c r="K47" s="4">
        <v>-9.1010000000000009</v>
      </c>
    </row>
    <row r="48" spans="1:11" x14ac:dyDescent="0.35">
      <c r="A48" s="1">
        <v>1</v>
      </c>
      <c r="B48" s="1">
        <v>23</v>
      </c>
      <c r="D48" s="1">
        <v>4</v>
      </c>
      <c r="E48" s="1" t="s">
        <v>11</v>
      </c>
      <c r="F48" s="4">
        <v>10.164999999999999</v>
      </c>
      <c r="G48" s="4">
        <v>6.1310000000000002</v>
      </c>
      <c r="H48" s="4">
        <v>72.003</v>
      </c>
      <c r="I48" s="4">
        <v>26.963999999999999</v>
      </c>
      <c r="J48" s="4">
        <v>4.38</v>
      </c>
      <c r="K48" s="4">
        <v>6.444</v>
      </c>
    </row>
    <row r="49" spans="1:11" x14ac:dyDescent="0.35">
      <c r="A49" s="1">
        <v>1</v>
      </c>
      <c r="B49" s="1">
        <v>23</v>
      </c>
      <c r="D49" s="1">
        <v>4</v>
      </c>
      <c r="E49" s="1" t="s">
        <v>12</v>
      </c>
      <c r="F49" s="4">
        <v>-236.589</v>
      </c>
      <c r="G49" s="4">
        <v>-153.399</v>
      </c>
      <c r="H49" s="4">
        <v>-7.157</v>
      </c>
      <c r="I49" s="4">
        <v>-2.79</v>
      </c>
      <c r="J49" s="4">
        <v>-0.44900000000000001</v>
      </c>
      <c r="K49" s="4">
        <v>-0.66100000000000003</v>
      </c>
    </row>
    <row r="50" spans="1:11" x14ac:dyDescent="0.35">
      <c r="A50" s="1">
        <v>1</v>
      </c>
      <c r="B50" s="1">
        <v>23</v>
      </c>
      <c r="D50" s="1">
        <v>3</v>
      </c>
      <c r="E50" s="1" t="s">
        <v>9</v>
      </c>
      <c r="F50" s="4">
        <v>16.228000000000002</v>
      </c>
      <c r="G50" s="4">
        <v>9.82</v>
      </c>
      <c r="H50" s="4">
        <v>167.03700000000001</v>
      </c>
      <c r="I50" s="4">
        <v>62.252000000000002</v>
      </c>
      <c r="J50" s="4">
        <v>9.8620000000000001</v>
      </c>
      <c r="K50" s="4">
        <v>14.509</v>
      </c>
    </row>
    <row r="51" spans="1:11" x14ac:dyDescent="0.35">
      <c r="A51" s="1">
        <v>1</v>
      </c>
      <c r="B51" s="1">
        <v>23</v>
      </c>
      <c r="D51" s="1">
        <v>3</v>
      </c>
      <c r="E51" s="1" t="s">
        <v>10</v>
      </c>
      <c r="F51" s="4">
        <v>-17.238</v>
      </c>
      <c r="G51" s="4">
        <v>-10.356</v>
      </c>
      <c r="H51" s="4">
        <v>-145.02600000000001</v>
      </c>
      <c r="I51" s="4">
        <v>-54.365000000000002</v>
      </c>
      <c r="J51" s="4">
        <v>-8.68</v>
      </c>
      <c r="K51" s="4">
        <v>-12.77</v>
      </c>
    </row>
    <row r="52" spans="1:11" x14ac:dyDescent="0.35">
      <c r="A52" s="1">
        <v>1</v>
      </c>
      <c r="B52" s="1">
        <v>23</v>
      </c>
      <c r="D52" s="1">
        <v>3</v>
      </c>
      <c r="E52" s="1" t="s">
        <v>11</v>
      </c>
      <c r="F52" s="4">
        <v>10.458</v>
      </c>
      <c r="G52" s="4">
        <v>6.3049999999999997</v>
      </c>
      <c r="H52" s="4">
        <v>97.447999999999993</v>
      </c>
      <c r="I52" s="4">
        <v>36.417000000000002</v>
      </c>
      <c r="J52" s="4">
        <v>5.7939999999999996</v>
      </c>
      <c r="K52" s="4">
        <v>8.5250000000000004</v>
      </c>
    </row>
    <row r="53" spans="1:11" x14ac:dyDescent="0.35">
      <c r="A53" s="1">
        <v>1</v>
      </c>
      <c r="B53" s="1">
        <v>23</v>
      </c>
      <c r="D53" s="1">
        <v>3</v>
      </c>
      <c r="E53" s="1" t="s">
        <v>12</v>
      </c>
      <c r="F53" s="4">
        <v>-390.012</v>
      </c>
      <c r="G53" s="4">
        <v>-250.33699999999999</v>
      </c>
      <c r="H53" s="4">
        <v>-18.201000000000001</v>
      </c>
      <c r="I53" s="4">
        <v>-6.9550000000000001</v>
      </c>
      <c r="J53" s="4">
        <v>-1.1339999999999999</v>
      </c>
      <c r="K53" s="4">
        <v>-1.6679999999999999</v>
      </c>
    </row>
    <row r="54" spans="1:11" x14ac:dyDescent="0.35">
      <c r="A54" s="1">
        <v>1</v>
      </c>
      <c r="B54" s="1">
        <v>23</v>
      </c>
      <c r="D54" s="1">
        <v>2</v>
      </c>
      <c r="E54" s="1" t="s">
        <v>9</v>
      </c>
      <c r="F54" s="4">
        <v>9.9580000000000002</v>
      </c>
      <c r="G54" s="4">
        <v>6.1760000000000002</v>
      </c>
      <c r="H54" s="4">
        <v>188.10400000000001</v>
      </c>
      <c r="I54" s="4">
        <v>69.11</v>
      </c>
      <c r="J54" s="4">
        <v>10.864000000000001</v>
      </c>
      <c r="K54" s="4">
        <v>15.984</v>
      </c>
    </row>
    <row r="55" spans="1:11" x14ac:dyDescent="0.35">
      <c r="A55" s="1">
        <v>1</v>
      </c>
      <c r="B55" s="1">
        <v>23</v>
      </c>
      <c r="D55" s="1">
        <v>2</v>
      </c>
      <c r="E55" s="1" t="s">
        <v>10</v>
      </c>
      <c r="F55" s="4">
        <v>-3.2050000000000001</v>
      </c>
      <c r="G55" s="4">
        <v>-2.3239999999999998</v>
      </c>
      <c r="H55" s="4">
        <v>-180.83199999999999</v>
      </c>
      <c r="I55" s="4">
        <v>-68.725999999999999</v>
      </c>
      <c r="J55" s="4">
        <v>-10.667999999999999</v>
      </c>
      <c r="K55" s="4">
        <v>-15.694000000000001</v>
      </c>
    </row>
    <row r="56" spans="1:11" x14ac:dyDescent="0.35">
      <c r="A56" s="1">
        <v>1</v>
      </c>
      <c r="B56" s="1">
        <v>23</v>
      </c>
      <c r="D56" s="1">
        <v>2</v>
      </c>
      <c r="E56" s="1" t="s">
        <v>11</v>
      </c>
      <c r="F56" s="4">
        <v>4.1130000000000004</v>
      </c>
      <c r="G56" s="4">
        <v>2.6560000000000001</v>
      </c>
      <c r="H56" s="4">
        <v>115.238</v>
      </c>
      <c r="I56" s="4">
        <v>43.055999999999997</v>
      </c>
      <c r="J56" s="4">
        <v>6.7290000000000001</v>
      </c>
      <c r="K56" s="4">
        <v>9.8989999999999991</v>
      </c>
    </row>
    <row r="57" spans="1:11" x14ac:dyDescent="0.35">
      <c r="A57" s="1">
        <v>1</v>
      </c>
      <c r="B57" s="1">
        <v>23</v>
      </c>
      <c r="D57" s="1">
        <v>2</v>
      </c>
      <c r="E57" s="1" t="s">
        <v>12</v>
      </c>
      <c r="F57" s="4">
        <v>-542.48</v>
      </c>
      <c r="G57" s="4">
        <v>-346.75799999999998</v>
      </c>
      <c r="H57" s="4">
        <v>-34.250999999999998</v>
      </c>
      <c r="I57" s="4">
        <v>-12.967000000000001</v>
      </c>
      <c r="J57" s="4">
        <v>-2.0950000000000002</v>
      </c>
      <c r="K57" s="4">
        <v>-3.0830000000000002</v>
      </c>
    </row>
    <row r="58" spans="1:11" x14ac:dyDescent="0.35">
      <c r="A58" s="1">
        <v>1</v>
      </c>
      <c r="B58" s="1">
        <v>23</v>
      </c>
      <c r="D58" s="1">
        <v>1</v>
      </c>
      <c r="E58" s="1" t="s">
        <v>9</v>
      </c>
      <c r="F58" s="4">
        <v>-4.0579999999999998</v>
      </c>
      <c r="G58" s="4">
        <v>-2.0760000000000001</v>
      </c>
      <c r="H58" s="4">
        <v>167.19200000000001</v>
      </c>
      <c r="I58" s="4">
        <v>53.932000000000002</v>
      </c>
      <c r="J58" s="4">
        <v>9.15</v>
      </c>
      <c r="K58" s="4">
        <v>13.461</v>
      </c>
    </row>
    <row r="59" spans="1:11" x14ac:dyDescent="0.35">
      <c r="A59" s="1">
        <v>1</v>
      </c>
      <c r="B59" s="1">
        <v>23</v>
      </c>
      <c r="D59" s="1">
        <v>1</v>
      </c>
      <c r="E59" s="1" t="s">
        <v>10</v>
      </c>
      <c r="F59" s="4">
        <v>0.28699999999999998</v>
      </c>
      <c r="G59" s="4">
        <v>-5.2999999999999999E-2</v>
      </c>
      <c r="H59" s="4">
        <v>-275.60500000000002</v>
      </c>
      <c r="I59" s="4">
        <v>-92.102000000000004</v>
      </c>
      <c r="J59" s="4">
        <v>-15.36</v>
      </c>
      <c r="K59" s="4">
        <v>-22.597999999999999</v>
      </c>
    </row>
    <row r="60" spans="1:11" x14ac:dyDescent="0.35">
      <c r="A60" s="1">
        <v>1</v>
      </c>
      <c r="B60" s="1">
        <v>23</v>
      </c>
      <c r="D60" s="1">
        <v>1</v>
      </c>
      <c r="E60" s="1" t="s">
        <v>11</v>
      </c>
      <c r="F60" s="4">
        <v>-1.2070000000000001</v>
      </c>
      <c r="G60" s="4">
        <v>-0.56200000000000006</v>
      </c>
      <c r="H60" s="4">
        <v>122.98099999999999</v>
      </c>
      <c r="I60" s="4">
        <v>40.557000000000002</v>
      </c>
      <c r="J60" s="4">
        <v>6.8079999999999998</v>
      </c>
      <c r="K60" s="4">
        <v>10.016</v>
      </c>
    </row>
    <row r="61" spans="1:11" x14ac:dyDescent="0.35">
      <c r="A61" s="1">
        <v>1</v>
      </c>
      <c r="B61" s="1">
        <v>23</v>
      </c>
      <c r="D61" s="1">
        <v>1</v>
      </c>
      <c r="E61" s="1" t="s">
        <v>12</v>
      </c>
      <c r="F61" s="4">
        <v>-640.34699999999998</v>
      </c>
      <c r="G61" s="4">
        <v>-412.04899999999998</v>
      </c>
      <c r="H61" s="4">
        <v>-56.869</v>
      </c>
      <c r="I61" s="4">
        <v>-20.824999999999999</v>
      </c>
      <c r="J61" s="4">
        <v>-3.3919999999999999</v>
      </c>
      <c r="K61" s="4">
        <v>-4.99</v>
      </c>
    </row>
    <row r="62" spans="1:11" x14ac:dyDescent="0.35">
      <c r="A62" s="1">
        <v>1</v>
      </c>
      <c r="B62" s="1">
        <v>24</v>
      </c>
      <c r="D62" s="1">
        <v>5</v>
      </c>
      <c r="E62" s="1" t="s">
        <v>9</v>
      </c>
      <c r="F62" s="4">
        <v>-3.109</v>
      </c>
      <c r="G62" s="4">
        <v>-1.4770000000000001</v>
      </c>
      <c r="H62" s="4">
        <v>39.756999999999998</v>
      </c>
      <c r="I62" s="4">
        <v>15.23</v>
      </c>
      <c r="J62" s="4">
        <v>2.5129999999999999</v>
      </c>
      <c r="K62" s="4">
        <v>3.6970000000000001</v>
      </c>
    </row>
    <row r="63" spans="1:11" x14ac:dyDescent="0.35">
      <c r="A63" s="1">
        <v>1</v>
      </c>
      <c r="B63" s="1">
        <v>24</v>
      </c>
      <c r="D63" s="1">
        <v>5</v>
      </c>
      <c r="E63" s="1" t="s">
        <v>10</v>
      </c>
      <c r="F63" s="4">
        <v>3.0569999999999999</v>
      </c>
      <c r="G63" s="4">
        <v>1.5</v>
      </c>
      <c r="H63" s="4">
        <v>-39.25</v>
      </c>
      <c r="I63" s="4">
        <v>-15.037000000000001</v>
      </c>
      <c r="J63" s="4">
        <v>-2.4809999999999999</v>
      </c>
      <c r="K63" s="4">
        <v>-3.65</v>
      </c>
    </row>
    <row r="64" spans="1:11" x14ac:dyDescent="0.35">
      <c r="A64" s="1">
        <v>1</v>
      </c>
      <c r="B64" s="1">
        <v>24</v>
      </c>
      <c r="D64" s="1">
        <v>5</v>
      </c>
      <c r="E64" s="1" t="s">
        <v>11</v>
      </c>
      <c r="F64" s="4">
        <v>-1.927</v>
      </c>
      <c r="G64" s="4">
        <v>-0.93</v>
      </c>
      <c r="H64" s="4">
        <v>24.69</v>
      </c>
      <c r="I64" s="4">
        <v>9.4580000000000002</v>
      </c>
      <c r="J64" s="4">
        <v>1.5609999999999999</v>
      </c>
      <c r="K64" s="4">
        <v>2.2959999999999998</v>
      </c>
    </row>
    <row r="65" spans="1:11" x14ac:dyDescent="0.35">
      <c r="A65" s="1">
        <v>1</v>
      </c>
      <c r="B65" s="1">
        <v>24</v>
      </c>
      <c r="D65" s="1">
        <v>5</v>
      </c>
      <c r="E65" s="1" t="s">
        <v>12</v>
      </c>
      <c r="F65" s="4">
        <v>-94.275999999999996</v>
      </c>
      <c r="G65" s="4">
        <v>-60.502000000000002</v>
      </c>
      <c r="H65" s="4">
        <v>-0.93400000000000005</v>
      </c>
      <c r="I65" s="4">
        <v>-0.34699999999999998</v>
      </c>
      <c r="J65" s="4">
        <v>-5.6000000000000001E-2</v>
      </c>
      <c r="K65" s="4">
        <v>-8.3000000000000004E-2</v>
      </c>
    </row>
    <row r="66" spans="1:11" x14ac:dyDescent="0.35">
      <c r="A66" s="1">
        <v>1</v>
      </c>
      <c r="B66" s="1">
        <v>24</v>
      </c>
      <c r="D66" s="1">
        <v>4</v>
      </c>
      <c r="E66" s="1" t="s">
        <v>9</v>
      </c>
      <c r="F66" s="4">
        <v>-3.0059999999999998</v>
      </c>
      <c r="G66" s="4">
        <v>-1.554</v>
      </c>
      <c r="H66" s="4">
        <v>61.155000000000001</v>
      </c>
      <c r="I66" s="4">
        <v>22.978000000000002</v>
      </c>
      <c r="J66" s="4">
        <v>3.74</v>
      </c>
      <c r="K66" s="4">
        <v>5.5019999999999998</v>
      </c>
    </row>
    <row r="67" spans="1:11" x14ac:dyDescent="0.35">
      <c r="A67" s="1">
        <v>1</v>
      </c>
      <c r="B67" s="1">
        <v>24</v>
      </c>
      <c r="D67" s="1">
        <v>4</v>
      </c>
      <c r="E67" s="1" t="s">
        <v>10</v>
      </c>
      <c r="F67" s="4">
        <v>2.81</v>
      </c>
      <c r="G67" s="4">
        <v>1.4450000000000001</v>
      </c>
      <c r="H67" s="4">
        <v>-60.777999999999999</v>
      </c>
      <c r="I67" s="4">
        <v>-22.841000000000001</v>
      </c>
      <c r="J67" s="4">
        <v>-3.718</v>
      </c>
      <c r="K67" s="4">
        <v>-5.47</v>
      </c>
    </row>
    <row r="68" spans="1:11" x14ac:dyDescent="0.35">
      <c r="A68" s="1">
        <v>1</v>
      </c>
      <c r="B68" s="1">
        <v>24</v>
      </c>
      <c r="D68" s="1">
        <v>4</v>
      </c>
      <c r="E68" s="1" t="s">
        <v>11</v>
      </c>
      <c r="F68" s="4">
        <v>-1.8180000000000001</v>
      </c>
      <c r="G68" s="4">
        <v>-0.93700000000000006</v>
      </c>
      <c r="H68" s="4">
        <v>38.103999999999999</v>
      </c>
      <c r="I68" s="4">
        <v>14.318</v>
      </c>
      <c r="J68" s="4">
        <v>2.33</v>
      </c>
      <c r="K68" s="4">
        <v>3.4289999999999998</v>
      </c>
    </row>
    <row r="69" spans="1:11" x14ac:dyDescent="0.35">
      <c r="A69" s="1">
        <v>1</v>
      </c>
      <c r="B69" s="1">
        <v>24</v>
      </c>
      <c r="D69" s="1">
        <v>4</v>
      </c>
      <c r="E69" s="1" t="s">
        <v>12</v>
      </c>
      <c r="F69" s="4">
        <v>-245.386</v>
      </c>
      <c r="G69" s="4">
        <v>-155.90199999999999</v>
      </c>
      <c r="H69" s="4">
        <v>-2.3580000000000001</v>
      </c>
      <c r="I69" s="4">
        <v>-0.876</v>
      </c>
      <c r="J69" s="4">
        <v>-0.14199999999999999</v>
      </c>
      <c r="K69" s="4">
        <v>-0.20899999999999999</v>
      </c>
    </row>
    <row r="70" spans="1:11" x14ac:dyDescent="0.35">
      <c r="A70" s="1">
        <v>1</v>
      </c>
      <c r="B70" s="1">
        <v>24</v>
      </c>
      <c r="D70" s="1">
        <v>3</v>
      </c>
      <c r="E70" s="1" t="s">
        <v>9</v>
      </c>
      <c r="F70" s="4">
        <v>-2.532</v>
      </c>
      <c r="G70" s="4">
        <v>-1.292</v>
      </c>
      <c r="H70" s="4">
        <v>81.552000000000007</v>
      </c>
      <c r="I70" s="4">
        <v>30.437999999999999</v>
      </c>
      <c r="J70" s="4">
        <v>4.8639999999999999</v>
      </c>
      <c r="K70" s="4">
        <v>7.157</v>
      </c>
    </row>
    <row r="71" spans="1:11" x14ac:dyDescent="0.35">
      <c r="A71" s="1">
        <v>1</v>
      </c>
      <c r="B71" s="1">
        <v>24</v>
      </c>
      <c r="D71" s="1">
        <v>3</v>
      </c>
      <c r="E71" s="1" t="s">
        <v>10</v>
      </c>
      <c r="F71" s="4">
        <v>2.39</v>
      </c>
      <c r="G71" s="4">
        <v>1.2150000000000001</v>
      </c>
      <c r="H71" s="4">
        <v>-81.061999999999998</v>
      </c>
      <c r="I71" s="4">
        <v>-30.285</v>
      </c>
      <c r="J71" s="4">
        <v>-4.8380000000000001</v>
      </c>
      <c r="K71" s="4">
        <v>-7.1180000000000003</v>
      </c>
    </row>
    <row r="72" spans="1:11" x14ac:dyDescent="0.35">
      <c r="A72" s="1">
        <v>1</v>
      </c>
      <c r="B72" s="1">
        <v>24</v>
      </c>
      <c r="D72" s="1">
        <v>3</v>
      </c>
      <c r="E72" s="1" t="s">
        <v>11</v>
      </c>
      <c r="F72" s="4">
        <v>-1.538</v>
      </c>
      <c r="G72" s="4">
        <v>-0.78300000000000003</v>
      </c>
      <c r="H72" s="4">
        <v>50.817</v>
      </c>
      <c r="I72" s="4">
        <v>18.975999999999999</v>
      </c>
      <c r="J72" s="4">
        <v>3.032</v>
      </c>
      <c r="K72" s="4">
        <v>4.4610000000000003</v>
      </c>
    </row>
    <row r="73" spans="1:11" x14ac:dyDescent="0.35">
      <c r="A73" s="1">
        <v>1</v>
      </c>
      <c r="B73" s="1">
        <v>24</v>
      </c>
      <c r="D73" s="1">
        <v>3</v>
      </c>
      <c r="E73" s="1" t="s">
        <v>12</v>
      </c>
      <c r="F73" s="4">
        <v>-395.4</v>
      </c>
      <c r="G73" s="4">
        <v>-250.57300000000001</v>
      </c>
      <c r="H73" s="4">
        <v>-3.4620000000000002</v>
      </c>
      <c r="I73" s="4">
        <v>-1.284</v>
      </c>
      <c r="J73" s="4">
        <v>-0.20899999999999999</v>
      </c>
      <c r="K73" s="4">
        <v>-0.308</v>
      </c>
    </row>
    <row r="74" spans="1:11" x14ac:dyDescent="0.35">
      <c r="A74" s="1">
        <v>1</v>
      </c>
      <c r="B74" s="1">
        <v>24</v>
      </c>
      <c r="D74" s="1">
        <v>2</v>
      </c>
      <c r="E74" s="1" t="s">
        <v>9</v>
      </c>
      <c r="F74" s="4">
        <v>-1.097</v>
      </c>
      <c r="G74" s="4">
        <v>-0.48299999999999998</v>
      </c>
      <c r="H74" s="4">
        <v>95.165999999999997</v>
      </c>
      <c r="I74" s="4">
        <v>34.807000000000002</v>
      </c>
      <c r="J74" s="4">
        <v>5.5389999999999997</v>
      </c>
      <c r="K74" s="4">
        <v>8.1489999999999991</v>
      </c>
    </row>
    <row r="75" spans="1:11" x14ac:dyDescent="0.35">
      <c r="A75" s="1">
        <v>1</v>
      </c>
      <c r="B75" s="1">
        <v>24</v>
      </c>
      <c r="D75" s="1">
        <v>2</v>
      </c>
      <c r="E75" s="1" t="s">
        <v>10</v>
      </c>
      <c r="F75" s="4">
        <v>-0.33700000000000002</v>
      </c>
      <c r="G75" s="4">
        <v>-0.33200000000000002</v>
      </c>
      <c r="H75" s="4">
        <v>-96.421999999999997</v>
      </c>
      <c r="I75" s="4">
        <v>-35.238999999999997</v>
      </c>
      <c r="J75" s="4">
        <v>-5.6109999999999998</v>
      </c>
      <c r="K75" s="4">
        <v>-8.2560000000000002</v>
      </c>
    </row>
    <row r="76" spans="1:11" x14ac:dyDescent="0.35">
      <c r="A76" s="1">
        <v>1</v>
      </c>
      <c r="B76" s="1">
        <v>24</v>
      </c>
      <c r="D76" s="1">
        <v>2</v>
      </c>
      <c r="E76" s="1" t="s">
        <v>11</v>
      </c>
      <c r="F76" s="4">
        <v>-0.23699999999999999</v>
      </c>
      <c r="G76" s="4">
        <v>-4.7E-2</v>
      </c>
      <c r="H76" s="4">
        <v>59.871000000000002</v>
      </c>
      <c r="I76" s="4">
        <v>21.888999999999999</v>
      </c>
      <c r="J76" s="4">
        <v>3.4849999999999999</v>
      </c>
      <c r="K76" s="4">
        <v>5.1260000000000003</v>
      </c>
    </row>
    <row r="77" spans="1:11" x14ac:dyDescent="0.35">
      <c r="A77" s="1">
        <v>1</v>
      </c>
      <c r="B77" s="1">
        <v>24</v>
      </c>
      <c r="D77" s="1">
        <v>2</v>
      </c>
      <c r="E77" s="1" t="s">
        <v>12</v>
      </c>
      <c r="F77" s="4">
        <v>-542.52</v>
      </c>
      <c r="G77" s="4">
        <v>-343.517</v>
      </c>
      <c r="H77" s="4">
        <v>-4.0860000000000003</v>
      </c>
      <c r="I77" s="4">
        <v>-1.5129999999999999</v>
      </c>
      <c r="J77" s="4">
        <v>-0.248</v>
      </c>
      <c r="K77" s="4">
        <v>-0.36399999999999999</v>
      </c>
    </row>
    <row r="78" spans="1:11" x14ac:dyDescent="0.35">
      <c r="A78" s="1">
        <v>1</v>
      </c>
      <c r="B78" s="1">
        <v>24</v>
      </c>
      <c r="D78" s="1">
        <v>1</v>
      </c>
      <c r="E78" s="1" t="s">
        <v>9</v>
      </c>
      <c r="F78" s="4">
        <v>0.69</v>
      </c>
      <c r="G78" s="4">
        <v>0.46500000000000002</v>
      </c>
      <c r="H78" s="4">
        <v>69.703000000000003</v>
      </c>
      <c r="I78" s="4">
        <v>23.6</v>
      </c>
      <c r="J78" s="4">
        <v>3.9089999999999998</v>
      </c>
      <c r="K78" s="4">
        <v>5.7510000000000003</v>
      </c>
    </row>
    <row r="79" spans="1:11" x14ac:dyDescent="0.35">
      <c r="A79" s="1">
        <v>1</v>
      </c>
      <c r="B79" s="1">
        <v>24</v>
      </c>
      <c r="D79" s="1">
        <v>1</v>
      </c>
      <c r="E79" s="1" t="s">
        <v>10</v>
      </c>
      <c r="F79" s="4">
        <v>-0.66500000000000004</v>
      </c>
      <c r="G79" s="4">
        <v>-0.433</v>
      </c>
      <c r="H79" s="4">
        <v>-70.132000000000005</v>
      </c>
      <c r="I79" s="4">
        <v>-23.77</v>
      </c>
      <c r="J79" s="4">
        <v>-3.9350000000000001</v>
      </c>
      <c r="K79" s="4">
        <v>-5.79</v>
      </c>
    </row>
    <row r="80" spans="1:11" x14ac:dyDescent="0.35">
      <c r="A80" s="1">
        <v>1</v>
      </c>
      <c r="B80" s="1">
        <v>24</v>
      </c>
      <c r="D80" s="1">
        <v>1</v>
      </c>
      <c r="E80" s="1" t="s">
        <v>11</v>
      </c>
      <c r="F80" s="4">
        <v>0.376</v>
      </c>
      <c r="G80" s="4">
        <v>0.249</v>
      </c>
      <c r="H80" s="4">
        <v>38.843000000000004</v>
      </c>
      <c r="I80" s="4">
        <v>13.157999999999999</v>
      </c>
      <c r="J80" s="4">
        <v>2.1789999999999998</v>
      </c>
      <c r="K80" s="4">
        <v>3.206</v>
      </c>
    </row>
    <row r="81" spans="1:11" x14ac:dyDescent="0.35">
      <c r="A81" s="1">
        <v>1</v>
      </c>
      <c r="B81" s="1">
        <v>24</v>
      </c>
      <c r="D81" s="1">
        <v>1</v>
      </c>
      <c r="E81" s="1" t="s">
        <v>12</v>
      </c>
      <c r="F81" s="4">
        <v>-663.476</v>
      </c>
      <c r="G81" s="4">
        <v>-421.46800000000002</v>
      </c>
      <c r="H81" s="4">
        <v>-3.9529999999999998</v>
      </c>
      <c r="I81" s="4">
        <v>-1.4830000000000001</v>
      </c>
      <c r="J81" s="4">
        <v>-0.24199999999999999</v>
      </c>
      <c r="K81" s="4">
        <v>-0.35599999999999998</v>
      </c>
    </row>
    <row r="82" spans="1:11" x14ac:dyDescent="0.35">
      <c r="A82" s="1">
        <v>1</v>
      </c>
      <c r="B82" s="1">
        <v>25</v>
      </c>
      <c r="D82" s="1">
        <v>5</v>
      </c>
      <c r="E82" s="1" t="s">
        <v>9</v>
      </c>
      <c r="F82" s="4">
        <v>-18.832000000000001</v>
      </c>
      <c r="G82" s="4">
        <v>-11.603</v>
      </c>
      <c r="H82" s="4">
        <v>71.128</v>
      </c>
      <c r="I82" s="4">
        <v>27.326000000000001</v>
      </c>
      <c r="J82" s="4">
        <v>4.508</v>
      </c>
      <c r="K82" s="4">
        <v>6.633</v>
      </c>
    </row>
    <row r="83" spans="1:11" x14ac:dyDescent="0.35">
      <c r="A83" s="1">
        <v>1</v>
      </c>
      <c r="B83" s="1">
        <v>25</v>
      </c>
      <c r="D83" s="1">
        <v>5</v>
      </c>
      <c r="E83" s="1" t="s">
        <v>10</v>
      </c>
      <c r="F83" s="4">
        <v>16.908999999999999</v>
      </c>
      <c r="G83" s="4">
        <v>10.353</v>
      </c>
      <c r="H83" s="4">
        <v>-52.887</v>
      </c>
      <c r="I83" s="4">
        <v>-20.475000000000001</v>
      </c>
      <c r="J83" s="4">
        <v>-3.35</v>
      </c>
      <c r="K83" s="4">
        <v>-4.9290000000000003</v>
      </c>
    </row>
    <row r="84" spans="1:11" x14ac:dyDescent="0.35">
      <c r="A84" s="1">
        <v>1</v>
      </c>
      <c r="B84" s="1">
        <v>25</v>
      </c>
      <c r="D84" s="1">
        <v>5</v>
      </c>
      <c r="E84" s="1" t="s">
        <v>11</v>
      </c>
      <c r="F84" s="4">
        <v>-11.169</v>
      </c>
      <c r="G84" s="4">
        <v>-6.8609999999999998</v>
      </c>
      <c r="H84" s="4">
        <v>38.634999999999998</v>
      </c>
      <c r="I84" s="4">
        <v>14.907999999999999</v>
      </c>
      <c r="J84" s="4">
        <v>2.456</v>
      </c>
      <c r="K84" s="4">
        <v>3.613</v>
      </c>
    </row>
    <row r="85" spans="1:11" x14ac:dyDescent="0.35">
      <c r="A85" s="1">
        <v>1</v>
      </c>
      <c r="B85" s="1">
        <v>25</v>
      </c>
      <c r="D85" s="1">
        <v>5</v>
      </c>
      <c r="E85" s="1" t="s">
        <v>12</v>
      </c>
      <c r="F85" s="4">
        <v>-117.18899999999999</v>
      </c>
      <c r="G85" s="4">
        <v>-73.204999999999998</v>
      </c>
      <c r="H85" s="4">
        <v>0.68500000000000005</v>
      </c>
      <c r="I85" s="4">
        <v>0.26400000000000001</v>
      </c>
      <c r="J85" s="4">
        <v>0.04</v>
      </c>
      <c r="K85" s="4">
        <v>5.8000000000000003E-2</v>
      </c>
    </row>
    <row r="86" spans="1:11" x14ac:dyDescent="0.35">
      <c r="A86" s="1">
        <v>1</v>
      </c>
      <c r="B86" s="1">
        <v>25</v>
      </c>
      <c r="D86" s="1">
        <v>4</v>
      </c>
      <c r="E86" s="1" t="s">
        <v>9</v>
      </c>
      <c r="F86" s="4">
        <v>-15.835000000000001</v>
      </c>
      <c r="G86" s="4">
        <v>-9.7390000000000008</v>
      </c>
      <c r="H86" s="4">
        <v>127.102</v>
      </c>
      <c r="I86" s="4">
        <v>47.418999999999997</v>
      </c>
      <c r="J86" s="4">
        <v>7.6639999999999997</v>
      </c>
      <c r="K86" s="4">
        <v>11.276</v>
      </c>
    </row>
    <row r="87" spans="1:11" x14ac:dyDescent="0.35">
      <c r="A87" s="1">
        <v>1</v>
      </c>
      <c r="B87" s="1">
        <v>25</v>
      </c>
      <c r="D87" s="1">
        <v>4</v>
      </c>
      <c r="E87" s="1" t="s">
        <v>10</v>
      </c>
      <c r="F87" s="4">
        <v>15.606</v>
      </c>
      <c r="G87" s="4">
        <v>9.6069999999999993</v>
      </c>
      <c r="H87" s="4">
        <v>-97.756</v>
      </c>
      <c r="I87" s="4">
        <v>-36.75</v>
      </c>
      <c r="J87" s="4">
        <v>-5.99</v>
      </c>
      <c r="K87" s="4">
        <v>-8.8130000000000006</v>
      </c>
    </row>
    <row r="88" spans="1:11" x14ac:dyDescent="0.35">
      <c r="A88" s="1">
        <v>1</v>
      </c>
      <c r="B88" s="1">
        <v>25</v>
      </c>
      <c r="D88" s="1">
        <v>4</v>
      </c>
      <c r="E88" s="1" t="s">
        <v>11</v>
      </c>
      <c r="F88" s="4">
        <v>-9.8249999999999993</v>
      </c>
      <c r="G88" s="4">
        <v>-6.0449999999999999</v>
      </c>
      <c r="H88" s="4">
        <v>70.165000000000006</v>
      </c>
      <c r="I88" s="4">
        <v>26.268000000000001</v>
      </c>
      <c r="J88" s="4">
        <v>4.2670000000000003</v>
      </c>
      <c r="K88" s="4">
        <v>6.2779999999999996</v>
      </c>
    </row>
    <row r="89" spans="1:11" x14ac:dyDescent="0.35">
      <c r="A89" s="1">
        <v>1</v>
      </c>
      <c r="B89" s="1">
        <v>25</v>
      </c>
      <c r="D89" s="1">
        <v>4</v>
      </c>
      <c r="E89" s="1" t="s">
        <v>12</v>
      </c>
      <c r="F89" s="4">
        <v>-304.36200000000002</v>
      </c>
      <c r="G89" s="4">
        <v>-189.69800000000001</v>
      </c>
      <c r="H89" s="4">
        <v>1.8</v>
      </c>
      <c r="I89" s="4">
        <v>0.70199999999999996</v>
      </c>
      <c r="J89" s="4">
        <v>0.111</v>
      </c>
      <c r="K89" s="4">
        <v>0.16300000000000001</v>
      </c>
    </row>
    <row r="90" spans="1:11" x14ac:dyDescent="0.35">
      <c r="A90" s="1">
        <v>1</v>
      </c>
      <c r="B90" s="1">
        <v>25</v>
      </c>
      <c r="D90" s="1">
        <v>3</v>
      </c>
      <c r="E90" s="1" t="s">
        <v>9</v>
      </c>
      <c r="F90" s="4">
        <v>-14.930999999999999</v>
      </c>
      <c r="G90" s="4">
        <v>-9.1910000000000007</v>
      </c>
      <c r="H90" s="4">
        <v>162.84700000000001</v>
      </c>
      <c r="I90" s="4">
        <v>60.683999999999997</v>
      </c>
      <c r="J90" s="4">
        <v>9.6110000000000007</v>
      </c>
      <c r="K90" s="4">
        <v>14.14</v>
      </c>
    </row>
    <row r="91" spans="1:11" x14ac:dyDescent="0.35">
      <c r="A91" s="1">
        <v>1</v>
      </c>
      <c r="B91" s="1">
        <v>25</v>
      </c>
      <c r="D91" s="1">
        <v>3</v>
      </c>
      <c r="E91" s="1" t="s">
        <v>10</v>
      </c>
      <c r="F91" s="4">
        <v>14.148999999999999</v>
      </c>
      <c r="G91" s="4">
        <v>8.7279999999999998</v>
      </c>
      <c r="H91" s="4">
        <v>-140.37299999999999</v>
      </c>
      <c r="I91" s="4">
        <v>-52.627000000000002</v>
      </c>
      <c r="J91" s="4">
        <v>-8.4030000000000005</v>
      </c>
      <c r="K91" s="4">
        <v>-12.362</v>
      </c>
    </row>
    <row r="92" spans="1:11" x14ac:dyDescent="0.35">
      <c r="A92" s="1">
        <v>1</v>
      </c>
      <c r="B92" s="1">
        <v>25</v>
      </c>
      <c r="D92" s="1">
        <v>3</v>
      </c>
      <c r="E92" s="1" t="s">
        <v>11</v>
      </c>
      <c r="F92" s="4">
        <v>-9.0879999999999992</v>
      </c>
      <c r="G92" s="4">
        <v>-5.6</v>
      </c>
      <c r="H92" s="4">
        <v>94.679000000000002</v>
      </c>
      <c r="I92" s="4">
        <v>35.381999999999998</v>
      </c>
      <c r="J92" s="4">
        <v>5.6289999999999996</v>
      </c>
      <c r="K92" s="4">
        <v>8.282</v>
      </c>
    </row>
    <row r="93" spans="1:11" x14ac:dyDescent="0.35">
      <c r="A93" s="1">
        <v>1</v>
      </c>
      <c r="B93" s="1">
        <v>25</v>
      </c>
      <c r="D93" s="1">
        <v>3</v>
      </c>
      <c r="E93" s="1" t="s">
        <v>12</v>
      </c>
      <c r="F93" s="4">
        <v>-492.33300000000003</v>
      </c>
      <c r="G93" s="4">
        <v>-306.65199999999999</v>
      </c>
      <c r="H93" s="4">
        <v>4.4779999999999998</v>
      </c>
      <c r="I93" s="4">
        <v>1.714</v>
      </c>
      <c r="J93" s="4">
        <v>0.27900000000000003</v>
      </c>
      <c r="K93" s="4">
        <v>0.41099999999999998</v>
      </c>
    </row>
    <row r="94" spans="1:11" x14ac:dyDescent="0.35">
      <c r="A94" s="1">
        <v>1</v>
      </c>
      <c r="B94" s="1">
        <v>25</v>
      </c>
      <c r="D94" s="1">
        <v>2</v>
      </c>
      <c r="E94" s="1" t="s">
        <v>9</v>
      </c>
      <c r="F94" s="4">
        <v>-12.843</v>
      </c>
      <c r="G94" s="4">
        <v>-7.9779999999999998</v>
      </c>
      <c r="H94" s="4">
        <v>182.57</v>
      </c>
      <c r="I94" s="4">
        <v>67.096999999999994</v>
      </c>
      <c r="J94" s="4">
        <v>10.542999999999999</v>
      </c>
      <c r="K94" s="4">
        <v>15.51</v>
      </c>
    </row>
    <row r="95" spans="1:11" x14ac:dyDescent="0.35">
      <c r="A95" s="1">
        <v>1</v>
      </c>
      <c r="B95" s="1">
        <v>25</v>
      </c>
      <c r="D95" s="1">
        <v>2</v>
      </c>
      <c r="E95" s="1" t="s">
        <v>10</v>
      </c>
      <c r="F95" s="4">
        <v>10.782999999999999</v>
      </c>
      <c r="G95" s="4">
        <v>6.8259999999999996</v>
      </c>
      <c r="H95" s="4">
        <v>-174.91300000000001</v>
      </c>
      <c r="I95" s="4">
        <v>-66.616</v>
      </c>
      <c r="J95" s="4">
        <v>-10.327</v>
      </c>
      <c r="K95" s="4">
        <v>-15.193</v>
      </c>
    </row>
    <row r="96" spans="1:11" x14ac:dyDescent="0.35">
      <c r="A96" s="1">
        <v>1</v>
      </c>
      <c r="B96" s="1">
        <v>25</v>
      </c>
      <c r="D96" s="1">
        <v>2</v>
      </c>
      <c r="E96" s="1" t="s">
        <v>11</v>
      </c>
      <c r="F96" s="4">
        <v>-7.383</v>
      </c>
      <c r="G96" s="4">
        <v>-4.6260000000000003</v>
      </c>
      <c r="H96" s="4">
        <v>111.655</v>
      </c>
      <c r="I96" s="4">
        <v>41.765999999999998</v>
      </c>
      <c r="J96" s="4">
        <v>6.5220000000000002</v>
      </c>
      <c r="K96" s="4">
        <v>9.5950000000000006</v>
      </c>
    </row>
    <row r="97" spans="1:11" x14ac:dyDescent="0.35">
      <c r="A97" s="1">
        <v>1</v>
      </c>
      <c r="B97" s="1">
        <v>25</v>
      </c>
      <c r="D97" s="1">
        <v>2</v>
      </c>
      <c r="E97" s="1" t="s">
        <v>12</v>
      </c>
      <c r="F97" s="4">
        <v>-681.96100000000001</v>
      </c>
      <c r="G97" s="4">
        <v>-424.55399999999997</v>
      </c>
      <c r="H97" s="4">
        <v>8.0429999999999993</v>
      </c>
      <c r="I97" s="4">
        <v>3.109</v>
      </c>
      <c r="J97" s="4">
        <v>0.497</v>
      </c>
      <c r="K97" s="4">
        <v>0.73199999999999998</v>
      </c>
    </row>
    <row r="98" spans="1:11" x14ac:dyDescent="0.35">
      <c r="A98" s="1">
        <v>1</v>
      </c>
      <c r="B98" s="1">
        <v>25</v>
      </c>
      <c r="D98" s="1">
        <v>1</v>
      </c>
      <c r="E98" s="1" t="s">
        <v>9</v>
      </c>
      <c r="F98" s="4">
        <v>-7.1230000000000002</v>
      </c>
      <c r="G98" s="4">
        <v>-4.5330000000000004</v>
      </c>
      <c r="H98" s="4">
        <v>163.453</v>
      </c>
      <c r="I98" s="4">
        <v>52.625</v>
      </c>
      <c r="J98" s="4">
        <v>8.9369999999999994</v>
      </c>
      <c r="K98" s="4">
        <v>13.148</v>
      </c>
    </row>
    <row r="99" spans="1:11" x14ac:dyDescent="0.35">
      <c r="A99" s="1">
        <v>1</v>
      </c>
      <c r="B99" s="1">
        <v>25</v>
      </c>
      <c r="D99" s="1">
        <v>1</v>
      </c>
      <c r="E99" s="1" t="s">
        <v>10</v>
      </c>
      <c r="F99" s="4">
        <v>1.819</v>
      </c>
      <c r="G99" s="4">
        <v>1.1759999999999999</v>
      </c>
      <c r="H99" s="4">
        <v>-273.73099999999999</v>
      </c>
      <c r="I99" s="4">
        <v>-91.445999999999998</v>
      </c>
      <c r="J99" s="4">
        <v>-15.253</v>
      </c>
      <c r="K99" s="4">
        <v>-22.440999999999999</v>
      </c>
    </row>
    <row r="100" spans="1:11" x14ac:dyDescent="0.35">
      <c r="A100" s="1">
        <v>1</v>
      </c>
      <c r="B100" s="1">
        <v>25</v>
      </c>
      <c r="D100" s="1">
        <v>1</v>
      </c>
      <c r="E100" s="1" t="s">
        <v>11</v>
      </c>
      <c r="F100" s="4">
        <v>-2.484</v>
      </c>
      <c r="G100" s="4">
        <v>-1.5860000000000001</v>
      </c>
      <c r="H100" s="4">
        <v>121.42100000000001</v>
      </c>
      <c r="I100" s="4">
        <v>40.011000000000003</v>
      </c>
      <c r="J100" s="4">
        <v>6.7190000000000003</v>
      </c>
      <c r="K100" s="4">
        <v>9.8859999999999992</v>
      </c>
    </row>
    <row r="101" spans="1:11" x14ac:dyDescent="0.35">
      <c r="A101" s="1">
        <v>1</v>
      </c>
      <c r="B101" s="1">
        <v>25</v>
      </c>
      <c r="D101" s="1">
        <v>1</v>
      </c>
      <c r="E101" s="1" t="s">
        <v>12</v>
      </c>
      <c r="F101" s="4">
        <v>-807.11099999999999</v>
      </c>
      <c r="G101" s="4">
        <v>-505.90800000000002</v>
      </c>
      <c r="H101" s="4">
        <v>16.751000000000001</v>
      </c>
      <c r="I101" s="4">
        <v>6.0940000000000003</v>
      </c>
      <c r="J101" s="4">
        <v>0.995</v>
      </c>
      <c r="K101" s="4">
        <v>1.4630000000000001</v>
      </c>
    </row>
    <row r="102" spans="1:11" x14ac:dyDescent="0.35">
      <c r="A102" s="1">
        <v>1</v>
      </c>
      <c r="B102" s="1">
        <v>26</v>
      </c>
      <c r="D102" s="1">
        <v>5</v>
      </c>
      <c r="E102" s="1" t="s">
        <v>9</v>
      </c>
      <c r="F102" s="4">
        <v>22.097999999999999</v>
      </c>
      <c r="G102" s="4">
        <v>13.760999999999999</v>
      </c>
      <c r="H102" s="4">
        <v>65.093999999999994</v>
      </c>
      <c r="I102" s="4">
        <v>25.074999999999999</v>
      </c>
      <c r="J102" s="4">
        <v>4.1310000000000002</v>
      </c>
      <c r="K102" s="4">
        <v>6.077</v>
      </c>
    </row>
    <row r="103" spans="1:11" x14ac:dyDescent="0.35">
      <c r="A103" s="1">
        <v>1</v>
      </c>
      <c r="B103" s="1">
        <v>26</v>
      </c>
      <c r="D103" s="1">
        <v>5</v>
      </c>
      <c r="E103" s="1" t="s">
        <v>10</v>
      </c>
      <c r="F103" s="4">
        <v>-21.151</v>
      </c>
      <c r="G103" s="4">
        <v>-13.182</v>
      </c>
      <c r="H103" s="4">
        <v>-47.688000000000002</v>
      </c>
      <c r="I103" s="4">
        <v>-18.503</v>
      </c>
      <c r="J103" s="4">
        <v>-3.004</v>
      </c>
      <c r="K103" s="4">
        <v>-4.42</v>
      </c>
    </row>
    <row r="104" spans="1:11" x14ac:dyDescent="0.35">
      <c r="A104" s="1">
        <v>1</v>
      </c>
      <c r="B104" s="1">
        <v>26</v>
      </c>
      <c r="D104" s="1">
        <v>5</v>
      </c>
      <c r="E104" s="1" t="s">
        <v>11</v>
      </c>
      <c r="F104" s="4">
        <v>13.515000000000001</v>
      </c>
      <c r="G104" s="4">
        <v>8.42</v>
      </c>
      <c r="H104" s="4">
        <v>35.101999999999997</v>
      </c>
      <c r="I104" s="4">
        <v>13.583</v>
      </c>
      <c r="J104" s="4">
        <v>2.23</v>
      </c>
      <c r="K104" s="4">
        <v>3.28</v>
      </c>
    </row>
    <row r="105" spans="1:11" x14ac:dyDescent="0.35">
      <c r="A105" s="1">
        <v>1</v>
      </c>
      <c r="B105" s="1">
        <v>26</v>
      </c>
      <c r="D105" s="1">
        <v>5</v>
      </c>
      <c r="E105" s="1" t="s">
        <v>12</v>
      </c>
      <c r="F105" s="4">
        <v>-124.03400000000001</v>
      </c>
      <c r="G105" s="4">
        <v>-77.474000000000004</v>
      </c>
      <c r="H105" s="4">
        <v>-3.35</v>
      </c>
      <c r="I105" s="4">
        <v>-1.2609999999999999</v>
      </c>
      <c r="J105" s="4">
        <v>-0.20799999999999999</v>
      </c>
      <c r="K105" s="4">
        <v>-0.30599999999999999</v>
      </c>
    </row>
    <row r="106" spans="1:11" x14ac:dyDescent="0.35">
      <c r="A106" s="1">
        <v>1</v>
      </c>
      <c r="B106" s="1">
        <v>26</v>
      </c>
      <c r="D106" s="1">
        <v>4</v>
      </c>
      <c r="E106" s="1" t="s">
        <v>9</v>
      </c>
      <c r="F106" s="4">
        <v>18.863</v>
      </c>
      <c r="G106" s="4">
        <v>11.680999999999999</v>
      </c>
      <c r="H106" s="4">
        <v>122.33199999999999</v>
      </c>
      <c r="I106" s="4">
        <v>45.643999999999998</v>
      </c>
      <c r="J106" s="4">
        <v>7.3739999999999997</v>
      </c>
      <c r="K106" s="4">
        <v>10.848000000000001</v>
      </c>
    </row>
    <row r="107" spans="1:11" x14ac:dyDescent="0.35">
      <c r="A107" s="1">
        <v>1</v>
      </c>
      <c r="B107" s="1">
        <v>26</v>
      </c>
      <c r="D107" s="1">
        <v>4</v>
      </c>
      <c r="E107" s="1" t="s">
        <v>10</v>
      </c>
      <c r="F107" s="4">
        <v>-18.602</v>
      </c>
      <c r="G107" s="4">
        <v>-11.526999999999999</v>
      </c>
      <c r="H107" s="4">
        <v>-93.424000000000007</v>
      </c>
      <c r="I107" s="4">
        <v>-35.137</v>
      </c>
      <c r="J107" s="4">
        <v>-5.7220000000000004</v>
      </c>
      <c r="K107" s="4">
        <v>-8.4190000000000005</v>
      </c>
    </row>
    <row r="108" spans="1:11" x14ac:dyDescent="0.35">
      <c r="A108" s="1">
        <v>1</v>
      </c>
      <c r="B108" s="1">
        <v>26</v>
      </c>
      <c r="D108" s="1">
        <v>4</v>
      </c>
      <c r="E108" s="1" t="s">
        <v>11</v>
      </c>
      <c r="F108" s="4">
        <v>11.708</v>
      </c>
      <c r="G108" s="4">
        <v>7.2519999999999998</v>
      </c>
      <c r="H108" s="4">
        <v>67.316000000000003</v>
      </c>
      <c r="I108" s="4">
        <v>25.207999999999998</v>
      </c>
      <c r="J108" s="4">
        <v>4.0919999999999996</v>
      </c>
      <c r="K108" s="4">
        <v>6.0209999999999999</v>
      </c>
    </row>
    <row r="109" spans="1:11" x14ac:dyDescent="0.35">
      <c r="A109" s="1">
        <v>1</v>
      </c>
      <c r="B109" s="1">
        <v>26</v>
      </c>
      <c r="D109" s="1">
        <v>4</v>
      </c>
      <c r="E109" s="1" t="s">
        <v>12</v>
      </c>
      <c r="F109" s="4">
        <v>-319.42099999999999</v>
      </c>
      <c r="G109" s="4">
        <v>-198.88300000000001</v>
      </c>
      <c r="H109" s="4">
        <v>-9.0359999999999996</v>
      </c>
      <c r="I109" s="4">
        <v>-3.3849999999999998</v>
      </c>
      <c r="J109" s="4">
        <v>-0.55600000000000005</v>
      </c>
      <c r="K109" s="4">
        <v>-0.81799999999999995</v>
      </c>
    </row>
    <row r="110" spans="1:11" x14ac:dyDescent="0.35">
      <c r="A110" s="1">
        <v>1</v>
      </c>
      <c r="B110" s="1">
        <v>26</v>
      </c>
      <c r="D110" s="1">
        <v>3</v>
      </c>
      <c r="E110" s="1" t="s">
        <v>9</v>
      </c>
      <c r="F110" s="4">
        <v>17.193000000000001</v>
      </c>
      <c r="G110" s="4">
        <v>10.677</v>
      </c>
      <c r="H110" s="4">
        <v>159.43</v>
      </c>
      <c r="I110" s="4">
        <v>59.417999999999999</v>
      </c>
      <c r="J110" s="4">
        <v>9.4009999999999998</v>
      </c>
      <c r="K110" s="4">
        <v>13.831</v>
      </c>
    </row>
    <row r="111" spans="1:11" x14ac:dyDescent="0.35">
      <c r="A111" s="1">
        <v>1</v>
      </c>
      <c r="B111" s="1">
        <v>26</v>
      </c>
      <c r="D111" s="1">
        <v>3</v>
      </c>
      <c r="E111" s="1" t="s">
        <v>10</v>
      </c>
      <c r="F111" s="4">
        <v>-16.381</v>
      </c>
      <c r="G111" s="4">
        <v>-10.157999999999999</v>
      </c>
      <c r="H111" s="4">
        <v>-137.53299999999999</v>
      </c>
      <c r="I111" s="4">
        <v>-51.578000000000003</v>
      </c>
      <c r="J111" s="4">
        <v>-8.2270000000000003</v>
      </c>
      <c r="K111" s="4">
        <v>-12.103999999999999</v>
      </c>
    </row>
    <row r="112" spans="1:11" x14ac:dyDescent="0.35">
      <c r="A112" s="1">
        <v>1</v>
      </c>
      <c r="B112" s="1">
        <v>26</v>
      </c>
      <c r="D112" s="1">
        <v>3</v>
      </c>
      <c r="E112" s="1" t="s">
        <v>11</v>
      </c>
      <c r="F112" s="4">
        <v>10.492000000000001</v>
      </c>
      <c r="G112" s="4">
        <v>6.5110000000000001</v>
      </c>
      <c r="H112" s="4">
        <v>92.722999999999999</v>
      </c>
      <c r="I112" s="4">
        <v>34.658000000000001</v>
      </c>
      <c r="J112" s="4">
        <v>5.5090000000000003</v>
      </c>
      <c r="K112" s="4">
        <v>8.1050000000000004</v>
      </c>
    </row>
    <row r="113" spans="1:11" x14ac:dyDescent="0.35">
      <c r="A113" s="1">
        <v>1</v>
      </c>
      <c r="B113" s="1">
        <v>26</v>
      </c>
      <c r="D113" s="1">
        <v>3</v>
      </c>
      <c r="E113" s="1" t="s">
        <v>12</v>
      </c>
      <c r="F113" s="4">
        <v>-517.41600000000005</v>
      </c>
      <c r="G113" s="4">
        <v>-321.92599999999999</v>
      </c>
      <c r="H113" s="4">
        <v>-14.75</v>
      </c>
      <c r="I113" s="4">
        <v>-5.5069999999999997</v>
      </c>
      <c r="J113" s="4">
        <v>-0.90200000000000002</v>
      </c>
      <c r="K113" s="4">
        <v>-1.327</v>
      </c>
    </row>
    <row r="114" spans="1:11" x14ac:dyDescent="0.35">
      <c r="A114" s="1">
        <v>1</v>
      </c>
      <c r="B114" s="1">
        <v>26</v>
      </c>
      <c r="D114" s="1">
        <v>2</v>
      </c>
      <c r="E114" s="1" t="s">
        <v>9</v>
      </c>
      <c r="F114" s="4">
        <v>13.336</v>
      </c>
      <c r="G114" s="4">
        <v>8.3360000000000003</v>
      </c>
      <c r="H114" s="4">
        <v>181.27799999999999</v>
      </c>
      <c r="I114" s="4">
        <v>66.602999999999994</v>
      </c>
      <c r="J114" s="4">
        <v>10.456</v>
      </c>
      <c r="K114" s="4">
        <v>15.382999999999999</v>
      </c>
    </row>
    <row r="115" spans="1:11" x14ac:dyDescent="0.35">
      <c r="A115" s="1">
        <v>1</v>
      </c>
      <c r="B115" s="1">
        <v>26</v>
      </c>
      <c r="D115" s="1">
        <v>2</v>
      </c>
      <c r="E115" s="1" t="s">
        <v>10</v>
      </c>
      <c r="F115" s="4">
        <v>-12.638</v>
      </c>
      <c r="G115" s="4">
        <v>-7.8970000000000002</v>
      </c>
      <c r="H115" s="4">
        <v>-174.53100000000001</v>
      </c>
      <c r="I115" s="4">
        <v>-66.427999999999997</v>
      </c>
      <c r="J115" s="4">
        <v>-10.294</v>
      </c>
      <c r="K115" s="4">
        <v>-15.145</v>
      </c>
    </row>
    <row r="116" spans="1:11" x14ac:dyDescent="0.35">
      <c r="A116" s="1">
        <v>1</v>
      </c>
      <c r="B116" s="1">
        <v>26</v>
      </c>
      <c r="D116" s="1">
        <v>2</v>
      </c>
      <c r="E116" s="1" t="s">
        <v>11</v>
      </c>
      <c r="F116" s="4">
        <v>8.1170000000000009</v>
      </c>
      <c r="G116" s="4">
        <v>5.0730000000000004</v>
      </c>
      <c r="H116" s="4">
        <v>111.133</v>
      </c>
      <c r="I116" s="4">
        <v>41.552999999999997</v>
      </c>
      <c r="J116" s="4">
        <v>6.484</v>
      </c>
      <c r="K116" s="4">
        <v>9.5399999999999991</v>
      </c>
    </row>
    <row r="117" spans="1:11" x14ac:dyDescent="0.35">
      <c r="A117" s="1">
        <v>1</v>
      </c>
      <c r="B117" s="1">
        <v>26</v>
      </c>
      <c r="D117" s="1">
        <v>2</v>
      </c>
      <c r="E117" s="1" t="s">
        <v>12</v>
      </c>
      <c r="F117" s="4">
        <v>-719.32899999999995</v>
      </c>
      <c r="G117" s="4">
        <v>-447.37700000000001</v>
      </c>
      <c r="H117" s="4">
        <v>-19.167000000000002</v>
      </c>
      <c r="I117" s="4">
        <v>-7.2140000000000004</v>
      </c>
      <c r="J117" s="4">
        <v>-1.171</v>
      </c>
      <c r="K117" s="4">
        <v>-1.7230000000000001</v>
      </c>
    </row>
    <row r="118" spans="1:11" x14ac:dyDescent="0.35">
      <c r="A118" s="1">
        <v>1</v>
      </c>
      <c r="B118" s="1">
        <v>26</v>
      </c>
      <c r="D118" s="1">
        <v>1</v>
      </c>
      <c r="E118" s="1" t="s">
        <v>9</v>
      </c>
      <c r="F118" s="4">
        <v>5.1210000000000004</v>
      </c>
      <c r="G118" s="4">
        <v>3.2490000000000001</v>
      </c>
      <c r="H118" s="4">
        <v>163.80799999999999</v>
      </c>
      <c r="I118" s="4">
        <v>52.713000000000001</v>
      </c>
      <c r="J118" s="4">
        <v>8.9489999999999998</v>
      </c>
      <c r="K118" s="4">
        <v>13.166</v>
      </c>
    </row>
    <row r="119" spans="1:11" x14ac:dyDescent="0.35">
      <c r="A119" s="1">
        <v>1</v>
      </c>
      <c r="B119" s="1">
        <v>26</v>
      </c>
      <c r="D119" s="1">
        <v>1</v>
      </c>
      <c r="E119" s="1" t="s">
        <v>10</v>
      </c>
      <c r="F119" s="4">
        <v>-4.3029999999999999</v>
      </c>
      <c r="G119" s="4">
        <v>-2.7160000000000002</v>
      </c>
      <c r="H119" s="4">
        <v>-273.90600000000001</v>
      </c>
      <c r="I119" s="4">
        <v>-91.489000000000004</v>
      </c>
      <c r="J119" s="4">
        <v>-15.259</v>
      </c>
      <c r="K119" s="4">
        <v>-22.45</v>
      </c>
    </row>
    <row r="120" spans="1:11" x14ac:dyDescent="0.35">
      <c r="A120" s="1">
        <v>1</v>
      </c>
      <c r="B120" s="1">
        <v>26</v>
      </c>
      <c r="D120" s="1">
        <v>1</v>
      </c>
      <c r="E120" s="1" t="s">
        <v>11</v>
      </c>
      <c r="F120" s="4">
        <v>2.6179999999999999</v>
      </c>
      <c r="G120" s="4">
        <v>1.657</v>
      </c>
      <c r="H120" s="4">
        <v>121.56699999999999</v>
      </c>
      <c r="I120" s="4">
        <v>40.048000000000002</v>
      </c>
      <c r="J120" s="4">
        <v>6.7249999999999996</v>
      </c>
      <c r="K120" s="4">
        <v>9.8930000000000007</v>
      </c>
    </row>
    <row r="121" spans="1:11" x14ac:dyDescent="0.35">
      <c r="A121" s="1">
        <v>1</v>
      </c>
      <c r="B121" s="1">
        <v>26</v>
      </c>
      <c r="D121" s="1">
        <v>1</v>
      </c>
      <c r="E121" s="1" t="s">
        <v>12</v>
      </c>
      <c r="F121" s="4">
        <v>-856.47900000000004</v>
      </c>
      <c r="G121" s="4">
        <v>-536.49800000000005</v>
      </c>
      <c r="H121" s="4">
        <v>-25.885999999999999</v>
      </c>
      <c r="I121" s="4">
        <v>-9.5559999999999992</v>
      </c>
      <c r="J121" s="4">
        <v>-1.5609999999999999</v>
      </c>
      <c r="K121" s="4">
        <v>-2.2970000000000002</v>
      </c>
    </row>
    <row r="122" spans="1:11" x14ac:dyDescent="0.35">
      <c r="A122" s="1">
        <v>1</v>
      </c>
      <c r="B122" s="1">
        <v>27</v>
      </c>
      <c r="D122" s="1">
        <v>5</v>
      </c>
      <c r="E122" s="1" t="s">
        <v>9</v>
      </c>
      <c r="F122" s="4">
        <v>29.661999999999999</v>
      </c>
      <c r="G122" s="4">
        <v>18.495000000000001</v>
      </c>
      <c r="H122" s="4">
        <v>22.797999999999998</v>
      </c>
      <c r="I122" s="4">
        <v>8.7919999999999998</v>
      </c>
      <c r="J122" s="4">
        <v>1.446</v>
      </c>
      <c r="K122" s="4">
        <v>2.1280000000000001</v>
      </c>
    </row>
    <row r="123" spans="1:11" x14ac:dyDescent="0.35">
      <c r="A123" s="1">
        <v>1</v>
      </c>
      <c r="B123" s="1">
        <v>27</v>
      </c>
      <c r="D123" s="1">
        <v>5</v>
      </c>
      <c r="E123" s="1" t="s">
        <v>10</v>
      </c>
      <c r="F123" s="4">
        <v>-28.143000000000001</v>
      </c>
      <c r="G123" s="4">
        <v>-17.53</v>
      </c>
      <c r="H123" s="4">
        <v>-21.187999999999999</v>
      </c>
      <c r="I123" s="4">
        <v>-8.1890000000000001</v>
      </c>
      <c r="J123" s="4">
        <v>-1.345</v>
      </c>
      <c r="K123" s="4">
        <v>-1.9790000000000001</v>
      </c>
    </row>
    <row r="124" spans="1:11" x14ac:dyDescent="0.35">
      <c r="A124" s="1">
        <v>1</v>
      </c>
      <c r="B124" s="1">
        <v>27</v>
      </c>
      <c r="D124" s="1">
        <v>5</v>
      </c>
      <c r="E124" s="1" t="s">
        <v>11</v>
      </c>
      <c r="F124" s="4">
        <v>18.064</v>
      </c>
      <c r="G124" s="4">
        <v>11.257999999999999</v>
      </c>
      <c r="H124" s="4">
        <v>13.744</v>
      </c>
      <c r="I124" s="4">
        <v>5.306</v>
      </c>
      <c r="J124" s="4">
        <v>0.872</v>
      </c>
      <c r="K124" s="4">
        <v>1.2829999999999999</v>
      </c>
    </row>
    <row r="125" spans="1:11" x14ac:dyDescent="0.35">
      <c r="A125" s="1">
        <v>1</v>
      </c>
      <c r="B125" s="1">
        <v>27</v>
      </c>
      <c r="D125" s="1">
        <v>5</v>
      </c>
      <c r="E125" s="1" t="s">
        <v>12</v>
      </c>
      <c r="F125" s="4">
        <v>-59.423000000000002</v>
      </c>
      <c r="G125" s="4">
        <v>-37.094000000000001</v>
      </c>
      <c r="H125" s="4">
        <v>-14.157</v>
      </c>
      <c r="I125" s="4">
        <v>-5.4649999999999999</v>
      </c>
      <c r="J125" s="4">
        <v>-0.89900000000000002</v>
      </c>
      <c r="K125" s="4">
        <v>-1.3220000000000001</v>
      </c>
    </row>
    <row r="126" spans="1:11" x14ac:dyDescent="0.35">
      <c r="A126" s="1">
        <v>1</v>
      </c>
      <c r="B126" s="1">
        <v>27</v>
      </c>
      <c r="D126" s="1">
        <v>4</v>
      </c>
      <c r="E126" s="1" t="s">
        <v>9</v>
      </c>
      <c r="F126" s="4">
        <v>26.071000000000002</v>
      </c>
      <c r="G126" s="4">
        <v>16.207000000000001</v>
      </c>
      <c r="H126" s="4">
        <v>39.844999999999999</v>
      </c>
      <c r="I126" s="4">
        <v>14.959</v>
      </c>
      <c r="J126" s="4">
        <v>2.4289999999999998</v>
      </c>
      <c r="K126" s="4">
        <v>3.573</v>
      </c>
    </row>
    <row r="127" spans="1:11" x14ac:dyDescent="0.35">
      <c r="A127" s="1">
        <v>1</v>
      </c>
      <c r="B127" s="1">
        <v>27</v>
      </c>
      <c r="D127" s="1">
        <v>4</v>
      </c>
      <c r="E127" s="1" t="s">
        <v>10</v>
      </c>
      <c r="F127" s="4">
        <v>-25.715</v>
      </c>
      <c r="G127" s="4">
        <v>-15.989000000000001</v>
      </c>
      <c r="H127" s="4">
        <v>-37.591000000000001</v>
      </c>
      <c r="I127" s="4">
        <v>-14.141</v>
      </c>
      <c r="J127" s="4">
        <v>-2.302</v>
      </c>
      <c r="K127" s="4">
        <v>-3.3860000000000001</v>
      </c>
    </row>
    <row r="128" spans="1:11" x14ac:dyDescent="0.35">
      <c r="A128" s="1">
        <v>1</v>
      </c>
      <c r="B128" s="1">
        <v>27</v>
      </c>
      <c r="D128" s="1">
        <v>4</v>
      </c>
      <c r="E128" s="1" t="s">
        <v>11</v>
      </c>
      <c r="F128" s="4">
        <v>16.183</v>
      </c>
      <c r="G128" s="4">
        <v>10.061</v>
      </c>
      <c r="H128" s="4">
        <v>24.196999999999999</v>
      </c>
      <c r="I128" s="4">
        <v>9.093</v>
      </c>
      <c r="J128" s="4">
        <v>1.478</v>
      </c>
      <c r="K128" s="4">
        <v>2.1749999999999998</v>
      </c>
    </row>
    <row r="129" spans="1:11" x14ac:dyDescent="0.35">
      <c r="A129" s="1">
        <v>1</v>
      </c>
      <c r="B129" s="1">
        <v>27</v>
      </c>
      <c r="D129" s="1">
        <v>4</v>
      </c>
      <c r="E129" s="1" t="s">
        <v>12</v>
      </c>
      <c r="F129" s="4">
        <v>-157.76</v>
      </c>
      <c r="G129" s="4">
        <v>-98.245999999999995</v>
      </c>
      <c r="H129" s="4">
        <v>-51.704000000000001</v>
      </c>
      <c r="I129" s="4">
        <v>-19.757999999999999</v>
      </c>
      <c r="J129" s="4">
        <v>-3.2490000000000001</v>
      </c>
      <c r="K129" s="4">
        <v>-4.7789999999999999</v>
      </c>
    </row>
    <row r="130" spans="1:11" x14ac:dyDescent="0.35">
      <c r="A130" s="1">
        <v>1</v>
      </c>
      <c r="B130" s="1">
        <v>27</v>
      </c>
      <c r="D130" s="1">
        <v>3</v>
      </c>
      <c r="E130" s="1" t="s">
        <v>9</v>
      </c>
      <c r="F130" s="4">
        <v>24.655999999999999</v>
      </c>
      <c r="G130" s="4">
        <v>15.327</v>
      </c>
      <c r="H130" s="4">
        <v>55.124000000000002</v>
      </c>
      <c r="I130" s="4">
        <v>20.582000000000001</v>
      </c>
      <c r="J130" s="4">
        <v>3.2749999999999999</v>
      </c>
      <c r="K130" s="4">
        <v>4.819</v>
      </c>
    </row>
    <row r="131" spans="1:11" x14ac:dyDescent="0.35">
      <c r="A131" s="1">
        <v>1</v>
      </c>
      <c r="B131" s="1">
        <v>27</v>
      </c>
      <c r="D131" s="1">
        <v>3</v>
      </c>
      <c r="E131" s="1" t="s">
        <v>10</v>
      </c>
      <c r="F131" s="4">
        <v>-24.015000000000001</v>
      </c>
      <c r="G131" s="4">
        <v>-14.914999999999999</v>
      </c>
      <c r="H131" s="4">
        <v>-53.320999999999998</v>
      </c>
      <c r="I131" s="4">
        <v>-19.969000000000001</v>
      </c>
      <c r="J131" s="4">
        <v>-3.1819999999999999</v>
      </c>
      <c r="K131" s="4">
        <v>-4.681</v>
      </c>
    </row>
    <row r="132" spans="1:11" x14ac:dyDescent="0.35">
      <c r="A132" s="1">
        <v>1</v>
      </c>
      <c r="B132" s="1">
        <v>27</v>
      </c>
      <c r="D132" s="1">
        <v>3</v>
      </c>
      <c r="E132" s="1" t="s">
        <v>11</v>
      </c>
      <c r="F132" s="4">
        <v>15.21</v>
      </c>
      <c r="G132" s="4">
        <v>9.4510000000000005</v>
      </c>
      <c r="H132" s="4">
        <v>33.887</v>
      </c>
      <c r="I132" s="4">
        <v>12.672000000000001</v>
      </c>
      <c r="J132" s="4">
        <v>2.0179999999999998</v>
      </c>
      <c r="K132" s="4">
        <v>2.9689999999999999</v>
      </c>
    </row>
    <row r="133" spans="1:11" x14ac:dyDescent="0.35">
      <c r="A133" s="1">
        <v>1</v>
      </c>
      <c r="B133" s="1">
        <v>27</v>
      </c>
      <c r="D133" s="1">
        <v>3</v>
      </c>
      <c r="E133" s="1" t="s">
        <v>12</v>
      </c>
      <c r="F133" s="4">
        <v>-253.70099999999999</v>
      </c>
      <c r="G133" s="4">
        <v>-157.893</v>
      </c>
      <c r="H133" s="4">
        <v>-109.15300000000001</v>
      </c>
      <c r="I133" s="4">
        <v>-41.308999999999997</v>
      </c>
      <c r="J133" s="4">
        <v>-6.7489999999999997</v>
      </c>
      <c r="K133" s="4">
        <v>-9.93</v>
      </c>
    </row>
    <row r="134" spans="1:11" x14ac:dyDescent="0.35">
      <c r="A134" s="1">
        <v>1</v>
      </c>
      <c r="B134" s="1">
        <v>27</v>
      </c>
      <c r="D134" s="1">
        <v>2</v>
      </c>
      <c r="E134" s="1" t="s">
        <v>9</v>
      </c>
      <c r="F134" s="4">
        <v>20.670999999999999</v>
      </c>
      <c r="G134" s="4">
        <v>12.951000000000001</v>
      </c>
      <c r="H134" s="4">
        <v>66.311999999999998</v>
      </c>
      <c r="I134" s="4">
        <v>24.266999999999999</v>
      </c>
      <c r="J134" s="4">
        <v>3.8439999999999999</v>
      </c>
      <c r="K134" s="4">
        <v>5.6550000000000002</v>
      </c>
    </row>
    <row r="135" spans="1:11" x14ac:dyDescent="0.35">
      <c r="A135" s="1">
        <v>1</v>
      </c>
      <c r="B135" s="1">
        <v>27</v>
      </c>
      <c r="D135" s="1">
        <v>2</v>
      </c>
      <c r="E135" s="1" t="s">
        <v>10</v>
      </c>
      <c r="F135" s="4">
        <v>-18.251000000000001</v>
      </c>
      <c r="G135" s="4">
        <v>-11.558</v>
      </c>
      <c r="H135" s="4">
        <v>-67.751999999999995</v>
      </c>
      <c r="I135" s="4">
        <v>-24.925999999999998</v>
      </c>
      <c r="J135" s="4">
        <v>-3.944</v>
      </c>
      <c r="K135" s="4">
        <v>-5.8029999999999999</v>
      </c>
    </row>
    <row r="136" spans="1:11" x14ac:dyDescent="0.35">
      <c r="A136" s="1">
        <v>1</v>
      </c>
      <c r="B136" s="1">
        <v>27</v>
      </c>
      <c r="D136" s="1">
        <v>2</v>
      </c>
      <c r="E136" s="1" t="s">
        <v>11</v>
      </c>
      <c r="F136" s="4">
        <v>12.163</v>
      </c>
      <c r="G136" s="4">
        <v>7.6589999999999998</v>
      </c>
      <c r="H136" s="4">
        <v>41.893999999999998</v>
      </c>
      <c r="I136" s="4">
        <v>15.372</v>
      </c>
      <c r="J136" s="4">
        <v>2.4340000000000002</v>
      </c>
      <c r="K136" s="4">
        <v>3.581</v>
      </c>
    </row>
    <row r="137" spans="1:11" x14ac:dyDescent="0.35">
      <c r="A137" s="1">
        <v>1</v>
      </c>
      <c r="B137" s="1">
        <v>27</v>
      </c>
      <c r="D137" s="1">
        <v>2</v>
      </c>
      <c r="E137" s="1" t="s">
        <v>12</v>
      </c>
      <c r="F137" s="4">
        <v>-346.06799999999998</v>
      </c>
      <c r="G137" s="4">
        <v>-215.35499999999999</v>
      </c>
      <c r="H137" s="4">
        <v>-183.21700000000001</v>
      </c>
      <c r="I137" s="4">
        <v>-68.728999999999999</v>
      </c>
      <c r="J137" s="4">
        <v>-11.157999999999999</v>
      </c>
      <c r="K137" s="4">
        <v>-16.416</v>
      </c>
    </row>
    <row r="138" spans="1:11" x14ac:dyDescent="0.35">
      <c r="A138" s="1">
        <v>1</v>
      </c>
      <c r="B138" s="1">
        <v>27</v>
      </c>
      <c r="D138" s="1">
        <v>1</v>
      </c>
      <c r="E138" s="1" t="s">
        <v>9</v>
      </c>
      <c r="F138" s="4">
        <v>9.0220000000000002</v>
      </c>
      <c r="G138" s="4">
        <v>5.8079999999999998</v>
      </c>
      <c r="H138" s="4">
        <v>52.841999999999999</v>
      </c>
      <c r="I138" s="4">
        <v>17.632000000000001</v>
      </c>
      <c r="J138" s="4">
        <v>2.9380000000000002</v>
      </c>
      <c r="K138" s="4">
        <v>4.3230000000000004</v>
      </c>
    </row>
    <row r="139" spans="1:11" x14ac:dyDescent="0.35">
      <c r="A139" s="1">
        <v>1</v>
      </c>
      <c r="B139" s="1">
        <v>27</v>
      </c>
      <c r="D139" s="1">
        <v>1</v>
      </c>
      <c r="E139" s="1" t="s">
        <v>10</v>
      </c>
      <c r="F139" s="4">
        <v>-4.8310000000000004</v>
      </c>
      <c r="G139" s="4">
        <v>-3.105</v>
      </c>
      <c r="H139" s="4">
        <v>-61.698999999999998</v>
      </c>
      <c r="I139" s="4">
        <v>-20.785</v>
      </c>
      <c r="J139" s="4">
        <v>-3.45</v>
      </c>
      <c r="K139" s="4">
        <v>-5.0759999999999996</v>
      </c>
    </row>
    <row r="140" spans="1:11" x14ac:dyDescent="0.35">
      <c r="A140" s="1">
        <v>1</v>
      </c>
      <c r="B140" s="1">
        <v>27</v>
      </c>
      <c r="D140" s="1">
        <v>1</v>
      </c>
      <c r="E140" s="1" t="s">
        <v>11</v>
      </c>
      <c r="F140" s="4">
        <v>3.8479999999999999</v>
      </c>
      <c r="G140" s="4">
        <v>2.476</v>
      </c>
      <c r="H140" s="4">
        <v>31.815999999999999</v>
      </c>
      <c r="I140" s="4">
        <v>10.670999999999999</v>
      </c>
      <c r="J140" s="4">
        <v>1.774</v>
      </c>
      <c r="K140" s="4">
        <v>2.6110000000000002</v>
      </c>
    </row>
    <row r="141" spans="1:11" x14ac:dyDescent="0.35">
      <c r="A141" s="1">
        <v>1</v>
      </c>
      <c r="B141" s="1">
        <v>27</v>
      </c>
      <c r="D141" s="1">
        <v>1</v>
      </c>
      <c r="E141" s="1" t="s">
        <v>12</v>
      </c>
      <c r="F141" s="4">
        <v>-406.44299999999998</v>
      </c>
      <c r="G141" s="4">
        <v>-254.31700000000001</v>
      </c>
      <c r="H141" s="4">
        <v>-260.096</v>
      </c>
      <c r="I141" s="4">
        <v>-95.787000000000006</v>
      </c>
      <c r="J141" s="4">
        <v>-15.598000000000001</v>
      </c>
      <c r="K141" s="4">
        <v>-22.948</v>
      </c>
    </row>
    <row r="142" spans="1:11" x14ac:dyDescent="0.35">
      <c r="A142" s="1">
        <v>2</v>
      </c>
      <c r="B142" s="1">
        <v>14</v>
      </c>
      <c r="D142" s="1">
        <v>5</v>
      </c>
      <c r="E142" s="1" t="s">
        <v>9</v>
      </c>
      <c r="F142" s="4">
        <v>-17.024999999999999</v>
      </c>
      <c r="G142" s="4">
        <v>-10.348000000000001</v>
      </c>
      <c r="H142" s="4">
        <v>6.2249999999999996</v>
      </c>
      <c r="I142" s="4">
        <v>0.69199999999999995</v>
      </c>
      <c r="J142" s="4">
        <v>7.6999999999999999E-2</v>
      </c>
      <c r="K142" s="4">
        <v>0.113</v>
      </c>
    </row>
    <row r="143" spans="1:11" x14ac:dyDescent="0.35">
      <c r="A143" s="1">
        <v>2</v>
      </c>
      <c r="B143" s="1">
        <v>14</v>
      </c>
      <c r="D143" s="1">
        <v>5</v>
      </c>
      <c r="E143" s="1" t="s">
        <v>10</v>
      </c>
      <c r="F143" s="4">
        <v>12.442</v>
      </c>
      <c r="G143" s="4">
        <v>7.5970000000000004</v>
      </c>
      <c r="H143" s="4">
        <v>-2.181</v>
      </c>
      <c r="I143" s="4">
        <v>0.27500000000000002</v>
      </c>
      <c r="J143" s="4">
        <v>5.0000000000000001E-3</v>
      </c>
      <c r="K143" s="4">
        <v>8.0000000000000002E-3</v>
      </c>
    </row>
    <row r="144" spans="1:11" x14ac:dyDescent="0.35">
      <c r="A144" s="1">
        <v>2</v>
      </c>
      <c r="B144" s="1">
        <v>14</v>
      </c>
      <c r="D144" s="1">
        <v>5</v>
      </c>
      <c r="E144" s="1" t="s">
        <v>11</v>
      </c>
      <c r="F144" s="4">
        <v>-9.2080000000000002</v>
      </c>
      <c r="G144" s="4">
        <v>-5.6079999999999997</v>
      </c>
      <c r="H144" s="4">
        <v>2.2400000000000002</v>
      </c>
      <c r="I144" s="4">
        <v>0.24099999999999999</v>
      </c>
      <c r="J144" s="4">
        <v>2.1999999999999999E-2</v>
      </c>
      <c r="K144" s="4">
        <v>3.3000000000000002E-2</v>
      </c>
    </row>
    <row r="145" spans="1:11" x14ac:dyDescent="0.35">
      <c r="A145" s="1">
        <v>2</v>
      </c>
      <c r="B145" s="1">
        <v>14</v>
      </c>
      <c r="D145" s="1">
        <v>5</v>
      </c>
      <c r="E145" s="1" t="s">
        <v>12</v>
      </c>
      <c r="F145" s="4">
        <v>-24.271000000000001</v>
      </c>
      <c r="G145" s="4">
        <v>-14.744999999999999</v>
      </c>
      <c r="H145" s="4">
        <v>2.5459999999999998</v>
      </c>
      <c r="I145" s="4">
        <v>0.28299999999999997</v>
      </c>
      <c r="J145" s="4">
        <v>3.1E-2</v>
      </c>
      <c r="K145" s="4">
        <v>4.5999999999999999E-2</v>
      </c>
    </row>
    <row r="146" spans="1:11" x14ac:dyDescent="0.35">
      <c r="A146" s="1">
        <v>2</v>
      </c>
      <c r="B146" s="1">
        <v>14</v>
      </c>
      <c r="D146" s="1">
        <v>4</v>
      </c>
      <c r="E146" s="1" t="s">
        <v>9</v>
      </c>
      <c r="F146" s="4">
        <v>-9.157</v>
      </c>
      <c r="G146" s="4">
        <v>-5.6349999999999998</v>
      </c>
      <c r="H146" s="4">
        <v>10.176</v>
      </c>
      <c r="I146" s="4">
        <v>1.222</v>
      </c>
      <c r="J146" s="4">
        <v>0.14000000000000001</v>
      </c>
      <c r="K146" s="4">
        <v>0.20499999999999999</v>
      </c>
    </row>
    <row r="147" spans="1:11" x14ac:dyDescent="0.35">
      <c r="A147" s="1">
        <v>2</v>
      </c>
      <c r="B147" s="1">
        <v>14</v>
      </c>
      <c r="D147" s="1">
        <v>4</v>
      </c>
      <c r="E147" s="1" t="s">
        <v>10</v>
      </c>
      <c r="F147" s="4">
        <v>10.271000000000001</v>
      </c>
      <c r="G147" s="4">
        <v>6.3029999999999999</v>
      </c>
      <c r="H147" s="4">
        <v>-3.6989999999999998</v>
      </c>
      <c r="I147" s="4">
        <v>-0.42</v>
      </c>
      <c r="J147" s="4">
        <v>-3.5000000000000003E-2</v>
      </c>
      <c r="K147" s="4">
        <v>-5.1999999999999998E-2</v>
      </c>
    </row>
    <row r="148" spans="1:11" x14ac:dyDescent="0.35">
      <c r="A148" s="1">
        <v>2</v>
      </c>
      <c r="B148" s="1">
        <v>14</v>
      </c>
      <c r="D148" s="1">
        <v>4</v>
      </c>
      <c r="E148" s="1" t="s">
        <v>11</v>
      </c>
      <c r="F148" s="4">
        <v>-6.0709999999999997</v>
      </c>
      <c r="G148" s="4">
        <v>-3.7309999999999999</v>
      </c>
      <c r="H148" s="4">
        <v>4.1580000000000004</v>
      </c>
      <c r="I148" s="4">
        <v>0.48499999999999999</v>
      </c>
      <c r="J148" s="4">
        <v>5.5E-2</v>
      </c>
      <c r="K148" s="4">
        <v>0.08</v>
      </c>
    </row>
    <row r="149" spans="1:11" x14ac:dyDescent="0.35">
      <c r="A149" s="1">
        <v>2</v>
      </c>
      <c r="B149" s="1">
        <v>14</v>
      </c>
      <c r="D149" s="1">
        <v>4</v>
      </c>
      <c r="E149" s="1" t="s">
        <v>12</v>
      </c>
      <c r="F149" s="4">
        <v>-52.609000000000002</v>
      </c>
      <c r="G149" s="4">
        <v>-32.107999999999997</v>
      </c>
      <c r="H149" s="4">
        <v>6.8330000000000002</v>
      </c>
      <c r="I149" s="4">
        <v>0.77300000000000002</v>
      </c>
      <c r="J149" s="4">
        <v>8.7999999999999995E-2</v>
      </c>
      <c r="K149" s="4">
        <v>0.129</v>
      </c>
    </row>
    <row r="150" spans="1:11" x14ac:dyDescent="0.35">
      <c r="A150" s="1">
        <v>2</v>
      </c>
      <c r="B150" s="1">
        <v>14</v>
      </c>
      <c r="D150" s="1">
        <v>3</v>
      </c>
      <c r="E150" s="1" t="s">
        <v>9</v>
      </c>
      <c r="F150" s="4">
        <v>-10.818</v>
      </c>
      <c r="G150" s="4">
        <v>-6.6230000000000002</v>
      </c>
      <c r="H150" s="4">
        <v>12.227</v>
      </c>
      <c r="I150" s="4">
        <v>1.4890000000000001</v>
      </c>
      <c r="J150" s="4">
        <v>0.16700000000000001</v>
      </c>
      <c r="K150" s="4">
        <v>0.246</v>
      </c>
    </row>
    <row r="151" spans="1:11" x14ac:dyDescent="0.35">
      <c r="A151" s="1">
        <v>2</v>
      </c>
      <c r="B151" s="1">
        <v>14</v>
      </c>
      <c r="D151" s="1">
        <v>3</v>
      </c>
      <c r="E151" s="1" t="s">
        <v>10</v>
      </c>
      <c r="F151" s="4">
        <v>10.18</v>
      </c>
      <c r="G151" s="4">
        <v>6.24</v>
      </c>
      <c r="H151" s="4">
        <v>-7.4569999999999999</v>
      </c>
      <c r="I151" s="4">
        <v>-0.872</v>
      </c>
      <c r="J151" s="4">
        <v>-9.8000000000000004E-2</v>
      </c>
      <c r="K151" s="4">
        <v>-0.14399999999999999</v>
      </c>
    </row>
    <row r="152" spans="1:11" x14ac:dyDescent="0.35">
      <c r="A152" s="1">
        <v>2</v>
      </c>
      <c r="B152" s="1">
        <v>14</v>
      </c>
      <c r="D152" s="1">
        <v>3</v>
      </c>
      <c r="E152" s="1" t="s">
        <v>11</v>
      </c>
      <c r="F152" s="4">
        <v>-6.5620000000000003</v>
      </c>
      <c r="G152" s="4">
        <v>-4.0199999999999996</v>
      </c>
      <c r="H152" s="4">
        <v>6.0739999999999998</v>
      </c>
      <c r="I152" s="4">
        <v>0.72699999999999998</v>
      </c>
      <c r="J152" s="4">
        <v>8.3000000000000004E-2</v>
      </c>
      <c r="K152" s="4">
        <v>0.122</v>
      </c>
    </row>
    <row r="153" spans="1:11" x14ac:dyDescent="0.35">
      <c r="A153" s="1">
        <v>2</v>
      </c>
      <c r="B153" s="1">
        <v>14</v>
      </c>
      <c r="D153" s="1">
        <v>3</v>
      </c>
      <c r="E153" s="1" t="s">
        <v>12</v>
      </c>
      <c r="F153" s="4">
        <v>-80.805000000000007</v>
      </c>
      <c r="G153" s="4">
        <v>-49.386000000000003</v>
      </c>
      <c r="H153" s="4">
        <v>12.971</v>
      </c>
      <c r="I153" s="4">
        <v>1.4950000000000001</v>
      </c>
      <c r="J153" s="4">
        <v>0.17199999999999999</v>
      </c>
      <c r="K153" s="4">
        <v>0.253</v>
      </c>
    </row>
    <row r="154" spans="1:11" x14ac:dyDescent="0.35">
      <c r="A154" s="1">
        <v>2</v>
      </c>
      <c r="B154" s="1">
        <v>14</v>
      </c>
      <c r="D154" s="1">
        <v>2</v>
      </c>
      <c r="E154" s="1" t="s">
        <v>9</v>
      </c>
      <c r="F154" s="4">
        <v>-11.016999999999999</v>
      </c>
      <c r="G154" s="4">
        <v>-6.7489999999999997</v>
      </c>
      <c r="H154" s="4">
        <v>11.41</v>
      </c>
      <c r="I154" s="4">
        <v>1.41</v>
      </c>
      <c r="J154" s="4">
        <v>0.153</v>
      </c>
      <c r="K154" s="4">
        <v>0.22500000000000001</v>
      </c>
    </row>
    <row r="155" spans="1:11" x14ac:dyDescent="0.35">
      <c r="A155" s="1">
        <v>2</v>
      </c>
      <c r="B155" s="1">
        <v>14</v>
      </c>
      <c r="D155" s="1">
        <v>2</v>
      </c>
      <c r="E155" s="1" t="s">
        <v>10</v>
      </c>
      <c r="F155" s="4">
        <v>12.275</v>
      </c>
      <c r="G155" s="4">
        <v>7.5229999999999997</v>
      </c>
      <c r="H155" s="4">
        <v>-7.7859999999999996</v>
      </c>
      <c r="I155" s="4">
        <v>-0.92400000000000004</v>
      </c>
      <c r="J155" s="4">
        <v>-7.0999999999999994E-2</v>
      </c>
      <c r="K155" s="4">
        <v>-0.104</v>
      </c>
    </row>
    <row r="156" spans="1:11" x14ac:dyDescent="0.35">
      <c r="A156" s="1">
        <v>2</v>
      </c>
      <c r="B156" s="1">
        <v>14</v>
      </c>
      <c r="D156" s="1">
        <v>2</v>
      </c>
      <c r="E156" s="1" t="s">
        <v>11</v>
      </c>
      <c r="F156" s="4">
        <v>-7.2789999999999999</v>
      </c>
      <c r="G156" s="4">
        <v>-4.46</v>
      </c>
      <c r="H156" s="4">
        <v>5.9130000000000003</v>
      </c>
      <c r="I156" s="4">
        <v>0.71899999999999997</v>
      </c>
      <c r="J156" s="4">
        <v>7.0000000000000007E-2</v>
      </c>
      <c r="K156" s="4">
        <v>0.10299999999999999</v>
      </c>
    </row>
    <row r="157" spans="1:11" x14ac:dyDescent="0.35">
      <c r="A157" s="1">
        <v>2</v>
      </c>
      <c r="B157" s="1">
        <v>14</v>
      </c>
      <c r="D157" s="1">
        <v>2</v>
      </c>
      <c r="E157" s="1" t="s">
        <v>12</v>
      </c>
      <c r="F157" s="4">
        <v>-109.009</v>
      </c>
      <c r="G157" s="4">
        <v>-66.668000000000006</v>
      </c>
      <c r="H157" s="4">
        <v>20.498000000000001</v>
      </c>
      <c r="I157" s="4">
        <v>2.3980000000000001</v>
      </c>
      <c r="J157" s="4">
        <v>0.27600000000000002</v>
      </c>
      <c r="K157" s="4">
        <v>0.40699999999999997</v>
      </c>
    </row>
    <row r="158" spans="1:11" x14ac:dyDescent="0.35">
      <c r="A158" s="1">
        <v>2</v>
      </c>
      <c r="B158" s="1">
        <v>14</v>
      </c>
      <c r="D158" s="1">
        <v>1</v>
      </c>
      <c r="E158" s="1" t="s">
        <v>9</v>
      </c>
      <c r="F158" s="4">
        <v>-8.3089999999999993</v>
      </c>
      <c r="G158" s="4">
        <v>-5.0880000000000001</v>
      </c>
      <c r="H158" s="4">
        <v>13.273999999999999</v>
      </c>
      <c r="I158" s="4">
        <v>1.6439999999999999</v>
      </c>
      <c r="J158" s="4">
        <v>0.23</v>
      </c>
      <c r="K158" s="4">
        <v>0.33800000000000002</v>
      </c>
    </row>
    <row r="159" spans="1:11" x14ac:dyDescent="0.35">
      <c r="A159" s="1">
        <v>2</v>
      </c>
      <c r="B159" s="1">
        <v>14</v>
      </c>
      <c r="D159" s="1">
        <v>1</v>
      </c>
      <c r="E159" s="1" t="s">
        <v>10</v>
      </c>
      <c r="F159" s="4">
        <v>3.871</v>
      </c>
      <c r="G159" s="4">
        <v>2.3690000000000002</v>
      </c>
      <c r="H159" s="4">
        <v>-40.966000000000001</v>
      </c>
      <c r="I159" s="4">
        <v>-5.0179999999999998</v>
      </c>
      <c r="J159" s="4">
        <v>-0.63800000000000001</v>
      </c>
      <c r="K159" s="4">
        <v>-0.93899999999999995</v>
      </c>
    </row>
    <row r="160" spans="1:11" x14ac:dyDescent="0.35">
      <c r="A160" s="1">
        <v>2</v>
      </c>
      <c r="B160" s="1">
        <v>14</v>
      </c>
      <c r="D160" s="1">
        <v>1</v>
      </c>
      <c r="E160" s="1" t="s">
        <v>11</v>
      </c>
      <c r="F160" s="4">
        <v>-3.383</v>
      </c>
      <c r="G160" s="4">
        <v>-2.0710000000000002</v>
      </c>
      <c r="H160" s="4">
        <v>15.045999999999999</v>
      </c>
      <c r="I160" s="4">
        <v>1.8480000000000001</v>
      </c>
      <c r="J160" s="4">
        <v>0.24099999999999999</v>
      </c>
      <c r="K160" s="4">
        <v>0.35499999999999998</v>
      </c>
    </row>
    <row r="161" spans="1:11" x14ac:dyDescent="0.35">
      <c r="A161" s="1">
        <v>2</v>
      </c>
      <c r="B161" s="1">
        <v>14</v>
      </c>
      <c r="D161" s="1">
        <v>1</v>
      </c>
      <c r="E161" s="1" t="s">
        <v>12</v>
      </c>
      <c r="F161" s="4">
        <v>-137.04900000000001</v>
      </c>
      <c r="G161" s="4">
        <v>-83.847999999999999</v>
      </c>
      <c r="H161" s="4">
        <v>28.863</v>
      </c>
      <c r="I161" s="4">
        <v>3.4140000000000001</v>
      </c>
      <c r="J161" s="4">
        <v>0.40100000000000002</v>
      </c>
      <c r="K161" s="4">
        <v>0.58899999999999997</v>
      </c>
    </row>
    <row r="162" spans="1:11" x14ac:dyDescent="0.35">
      <c r="A162" s="1">
        <v>2</v>
      </c>
      <c r="B162" s="1">
        <v>15</v>
      </c>
      <c r="D162" s="1">
        <v>5</v>
      </c>
      <c r="E162" s="1" t="s">
        <v>9</v>
      </c>
      <c r="F162" s="4">
        <v>5.6</v>
      </c>
      <c r="G162" s="4">
        <v>3.411</v>
      </c>
      <c r="H162" s="4">
        <v>12.058</v>
      </c>
      <c r="I162" s="4">
        <v>1.3420000000000001</v>
      </c>
      <c r="J162" s="4">
        <v>0.14899999999999999</v>
      </c>
      <c r="K162" s="4">
        <v>0.219</v>
      </c>
    </row>
    <row r="163" spans="1:11" x14ac:dyDescent="0.35">
      <c r="A163" s="1">
        <v>2</v>
      </c>
      <c r="B163" s="1">
        <v>15</v>
      </c>
      <c r="D163" s="1">
        <v>5</v>
      </c>
      <c r="E163" s="1" t="s">
        <v>10</v>
      </c>
      <c r="F163" s="4">
        <v>-4.202</v>
      </c>
      <c r="G163" s="4">
        <v>-2.57</v>
      </c>
      <c r="H163" s="4">
        <v>-6.22</v>
      </c>
      <c r="I163" s="4">
        <v>-0.67</v>
      </c>
      <c r="J163" s="4">
        <v>-6.3E-2</v>
      </c>
      <c r="K163" s="4">
        <v>-9.1999999999999998E-2</v>
      </c>
    </row>
    <row r="164" spans="1:11" x14ac:dyDescent="0.35">
      <c r="A164" s="1">
        <v>2</v>
      </c>
      <c r="B164" s="1">
        <v>15</v>
      </c>
      <c r="D164" s="1">
        <v>5</v>
      </c>
      <c r="E164" s="1" t="s">
        <v>11</v>
      </c>
      <c r="F164" s="4">
        <v>3.0630000000000002</v>
      </c>
      <c r="G164" s="4">
        <v>1.869</v>
      </c>
      <c r="H164" s="4">
        <v>5.6589999999999998</v>
      </c>
      <c r="I164" s="4">
        <v>0.62</v>
      </c>
      <c r="J164" s="4">
        <v>6.6000000000000003E-2</v>
      </c>
      <c r="K164" s="4">
        <v>9.7000000000000003E-2</v>
      </c>
    </row>
    <row r="165" spans="1:11" x14ac:dyDescent="0.35">
      <c r="A165" s="1">
        <v>2</v>
      </c>
      <c r="B165" s="1">
        <v>15</v>
      </c>
      <c r="D165" s="1">
        <v>5</v>
      </c>
      <c r="E165" s="1" t="s">
        <v>12</v>
      </c>
      <c r="F165" s="4">
        <v>-45.927999999999997</v>
      </c>
      <c r="G165" s="4">
        <v>-27.882999999999999</v>
      </c>
      <c r="H165" s="4">
        <v>0.69099999999999995</v>
      </c>
      <c r="I165" s="4">
        <v>7.6999999999999999E-2</v>
      </c>
      <c r="J165" s="4">
        <v>8.0000000000000002E-3</v>
      </c>
      <c r="K165" s="4">
        <v>1.2E-2</v>
      </c>
    </row>
    <row r="166" spans="1:11" x14ac:dyDescent="0.35">
      <c r="A166" s="1">
        <v>2</v>
      </c>
      <c r="B166" s="1">
        <v>15</v>
      </c>
      <c r="D166" s="1">
        <v>4</v>
      </c>
      <c r="E166" s="1" t="s">
        <v>9</v>
      </c>
      <c r="F166" s="4">
        <v>3.0569999999999999</v>
      </c>
      <c r="G166" s="4">
        <v>1.8720000000000001</v>
      </c>
      <c r="H166" s="4">
        <v>16.21</v>
      </c>
      <c r="I166" s="4">
        <v>1.921</v>
      </c>
      <c r="J166" s="4">
        <v>0.221</v>
      </c>
      <c r="K166" s="4">
        <v>0.32500000000000001</v>
      </c>
    </row>
    <row r="167" spans="1:11" x14ac:dyDescent="0.35">
      <c r="A167" s="1">
        <v>2</v>
      </c>
      <c r="B167" s="1">
        <v>15</v>
      </c>
      <c r="D167" s="1">
        <v>4</v>
      </c>
      <c r="E167" s="1" t="s">
        <v>10</v>
      </c>
      <c r="F167" s="4">
        <v>-3.4940000000000002</v>
      </c>
      <c r="G167" s="4">
        <v>-2.1379999999999999</v>
      </c>
      <c r="H167" s="4">
        <v>-10.503</v>
      </c>
      <c r="I167" s="4">
        <v>-1.2</v>
      </c>
      <c r="J167" s="4">
        <v>-0.13400000000000001</v>
      </c>
      <c r="K167" s="4">
        <v>-0.19700000000000001</v>
      </c>
    </row>
    <row r="168" spans="1:11" x14ac:dyDescent="0.35">
      <c r="A168" s="1">
        <v>2</v>
      </c>
      <c r="B168" s="1">
        <v>15</v>
      </c>
      <c r="D168" s="1">
        <v>4</v>
      </c>
      <c r="E168" s="1" t="s">
        <v>11</v>
      </c>
      <c r="F168" s="4">
        <v>2.0470000000000002</v>
      </c>
      <c r="G168" s="4">
        <v>1.2529999999999999</v>
      </c>
      <c r="H168" s="4">
        <v>8.3040000000000003</v>
      </c>
      <c r="I168" s="4">
        <v>0.96899999999999997</v>
      </c>
      <c r="J168" s="4">
        <v>0.111</v>
      </c>
      <c r="K168" s="4">
        <v>0.16300000000000001</v>
      </c>
    </row>
    <row r="169" spans="1:11" x14ac:dyDescent="0.35">
      <c r="A169" s="1">
        <v>2</v>
      </c>
      <c r="B169" s="1">
        <v>15</v>
      </c>
      <c r="D169" s="1">
        <v>4</v>
      </c>
      <c r="E169" s="1" t="s">
        <v>12</v>
      </c>
      <c r="F169" s="4">
        <v>-97.451999999999998</v>
      </c>
      <c r="G169" s="4">
        <v>-59.459000000000003</v>
      </c>
      <c r="H169" s="4">
        <v>2.5329999999999999</v>
      </c>
      <c r="I169" s="4">
        <v>0.28699999999999998</v>
      </c>
      <c r="J169" s="4">
        <v>3.3000000000000002E-2</v>
      </c>
      <c r="K169" s="4">
        <v>4.8000000000000001E-2</v>
      </c>
    </row>
    <row r="170" spans="1:11" x14ac:dyDescent="0.35">
      <c r="A170" s="1">
        <v>2</v>
      </c>
      <c r="B170" s="1">
        <v>15</v>
      </c>
      <c r="D170" s="1">
        <v>3</v>
      </c>
      <c r="E170" s="1" t="s">
        <v>9</v>
      </c>
      <c r="F170" s="4">
        <v>3.7109999999999999</v>
      </c>
      <c r="G170" s="4">
        <v>2.2719999999999998</v>
      </c>
      <c r="H170" s="4">
        <v>20.92</v>
      </c>
      <c r="I170" s="4">
        <v>2.5209999999999999</v>
      </c>
      <c r="J170" s="4">
        <v>0.28599999999999998</v>
      </c>
      <c r="K170" s="4">
        <v>0.42099999999999999</v>
      </c>
    </row>
    <row r="171" spans="1:11" x14ac:dyDescent="0.35">
      <c r="A171" s="1">
        <v>2</v>
      </c>
      <c r="B171" s="1">
        <v>15</v>
      </c>
      <c r="D171" s="1">
        <v>3</v>
      </c>
      <c r="E171" s="1" t="s">
        <v>10</v>
      </c>
      <c r="F171" s="4">
        <v>-3.5630000000000002</v>
      </c>
      <c r="G171" s="4">
        <v>-2.1779999999999999</v>
      </c>
      <c r="H171" s="4">
        <v>-16.303999999999998</v>
      </c>
      <c r="I171" s="4">
        <v>-1.9239999999999999</v>
      </c>
      <c r="J171" s="4">
        <v>-0.219</v>
      </c>
      <c r="K171" s="4">
        <v>-0.32200000000000001</v>
      </c>
    </row>
    <row r="172" spans="1:11" x14ac:dyDescent="0.35">
      <c r="A172" s="1">
        <v>2</v>
      </c>
      <c r="B172" s="1">
        <v>15</v>
      </c>
      <c r="D172" s="1">
        <v>3</v>
      </c>
      <c r="E172" s="1" t="s">
        <v>11</v>
      </c>
      <c r="F172" s="4">
        <v>2.2730000000000001</v>
      </c>
      <c r="G172" s="4">
        <v>1.391</v>
      </c>
      <c r="H172" s="4">
        <v>11.603999999999999</v>
      </c>
      <c r="I172" s="4">
        <v>1.385</v>
      </c>
      <c r="J172" s="4">
        <v>0.158</v>
      </c>
      <c r="K172" s="4">
        <v>0.23200000000000001</v>
      </c>
    </row>
    <row r="173" spans="1:11" x14ac:dyDescent="0.35">
      <c r="A173" s="1">
        <v>2</v>
      </c>
      <c r="B173" s="1">
        <v>15</v>
      </c>
      <c r="D173" s="1">
        <v>3</v>
      </c>
      <c r="E173" s="1" t="s">
        <v>12</v>
      </c>
      <c r="F173" s="4">
        <v>-149.21199999999999</v>
      </c>
      <c r="G173" s="4">
        <v>-91.176000000000002</v>
      </c>
      <c r="H173" s="4">
        <v>5.0410000000000004</v>
      </c>
      <c r="I173" s="4">
        <v>0.58199999999999996</v>
      </c>
      <c r="J173" s="4">
        <v>6.7000000000000004E-2</v>
      </c>
      <c r="K173" s="4">
        <v>9.8000000000000004E-2</v>
      </c>
    </row>
    <row r="174" spans="1:11" x14ac:dyDescent="0.35">
      <c r="A174" s="1">
        <v>2</v>
      </c>
      <c r="B174" s="1">
        <v>15</v>
      </c>
      <c r="D174" s="1">
        <v>2</v>
      </c>
      <c r="E174" s="1" t="s">
        <v>9</v>
      </c>
      <c r="F174" s="4">
        <v>3.93</v>
      </c>
      <c r="G174" s="4">
        <v>2.41</v>
      </c>
      <c r="H174" s="4">
        <v>22.312000000000001</v>
      </c>
      <c r="I174" s="4">
        <v>2.7280000000000002</v>
      </c>
      <c r="J174" s="4">
        <v>0.30599999999999999</v>
      </c>
      <c r="K174" s="4">
        <v>0.45100000000000001</v>
      </c>
    </row>
    <row r="175" spans="1:11" x14ac:dyDescent="0.35">
      <c r="A175" s="1">
        <v>2</v>
      </c>
      <c r="B175" s="1">
        <v>15</v>
      </c>
      <c r="D175" s="1">
        <v>2</v>
      </c>
      <c r="E175" s="1" t="s">
        <v>10</v>
      </c>
      <c r="F175" s="4">
        <v>-4.665</v>
      </c>
      <c r="G175" s="4">
        <v>-2.8540000000000001</v>
      </c>
      <c r="H175" s="4">
        <v>-20.308</v>
      </c>
      <c r="I175" s="4">
        <v>-2.4449999999999998</v>
      </c>
      <c r="J175" s="4">
        <v>-0.255</v>
      </c>
      <c r="K175" s="4">
        <v>-0.375</v>
      </c>
    </row>
    <row r="176" spans="1:11" x14ac:dyDescent="0.35">
      <c r="A176" s="1">
        <v>2</v>
      </c>
      <c r="B176" s="1">
        <v>15</v>
      </c>
      <c r="D176" s="1">
        <v>2</v>
      </c>
      <c r="E176" s="1" t="s">
        <v>11</v>
      </c>
      <c r="F176" s="4">
        <v>2.6859999999999999</v>
      </c>
      <c r="G176" s="4">
        <v>1.645</v>
      </c>
      <c r="H176" s="4">
        <v>13.295</v>
      </c>
      <c r="I176" s="4">
        <v>1.613</v>
      </c>
      <c r="J176" s="4">
        <v>0.17599999999999999</v>
      </c>
      <c r="K176" s="4">
        <v>0.25800000000000001</v>
      </c>
    </row>
    <row r="177" spans="1:11" x14ac:dyDescent="0.35">
      <c r="A177" s="1">
        <v>2</v>
      </c>
      <c r="B177" s="1">
        <v>15</v>
      </c>
      <c r="D177" s="1">
        <v>2</v>
      </c>
      <c r="E177" s="1" t="s">
        <v>12</v>
      </c>
      <c r="F177" s="4">
        <v>-200.88</v>
      </c>
      <c r="G177" s="4">
        <v>-122.837</v>
      </c>
      <c r="H177" s="4">
        <v>8.2119999999999997</v>
      </c>
      <c r="I177" s="4">
        <v>0.96199999999999997</v>
      </c>
      <c r="J177" s="4">
        <v>0.111</v>
      </c>
      <c r="K177" s="4">
        <v>0.16300000000000001</v>
      </c>
    </row>
    <row r="178" spans="1:11" x14ac:dyDescent="0.35">
      <c r="A178" s="1">
        <v>2</v>
      </c>
      <c r="B178" s="1">
        <v>15</v>
      </c>
      <c r="D178" s="1">
        <v>1</v>
      </c>
      <c r="E178" s="1" t="s">
        <v>9</v>
      </c>
      <c r="F178" s="4">
        <v>2.91</v>
      </c>
      <c r="G178" s="4">
        <v>1.7829999999999999</v>
      </c>
      <c r="H178" s="4">
        <v>21.800999999999998</v>
      </c>
      <c r="I178" s="4">
        <v>2.6850000000000001</v>
      </c>
      <c r="J178" s="4">
        <v>0.35699999999999998</v>
      </c>
      <c r="K178" s="4">
        <v>0.52600000000000002</v>
      </c>
    </row>
    <row r="179" spans="1:11" x14ac:dyDescent="0.35">
      <c r="A179" s="1">
        <v>2</v>
      </c>
      <c r="B179" s="1">
        <v>15</v>
      </c>
      <c r="D179" s="1">
        <v>1</v>
      </c>
      <c r="E179" s="1" t="s">
        <v>10</v>
      </c>
      <c r="F179" s="4">
        <v>-1.738</v>
      </c>
      <c r="G179" s="4">
        <v>-1.0669999999999999</v>
      </c>
      <c r="H179" s="4">
        <v>-45.261000000000003</v>
      </c>
      <c r="I179" s="4">
        <v>-5.5419999999999998</v>
      </c>
      <c r="J179" s="4">
        <v>-0.70199999999999996</v>
      </c>
      <c r="K179" s="4">
        <v>-1.0329999999999999</v>
      </c>
    </row>
    <row r="180" spans="1:11" x14ac:dyDescent="0.35">
      <c r="A180" s="1">
        <v>2</v>
      </c>
      <c r="B180" s="1">
        <v>15</v>
      </c>
      <c r="D180" s="1">
        <v>1</v>
      </c>
      <c r="E180" s="1" t="s">
        <v>11</v>
      </c>
      <c r="F180" s="4">
        <v>1.2909999999999999</v>
      </c>
      <c r="G180" s="4">
        <v>0.79200000000000004</v>
      </c>
      <c r="H180" s="4">
        <v>18.62</v>
      </c>
      <c r="I180" s="4">
        <v>2.2839999999999998</v>
      </c>
      <c r="J180" s="4">
        <v>0.29399999999999998</v>
      </c>
      <c r="K180" s="4">
        <v>0.433</v>
      </c>
    </row>
    <row r="181" spans="1:11" x14ac:dyDescent="0.35">
      <c r="A181" s="1">
        <v>2</v>
      </c>
      <c r="B181" s="1">
        <v>15</v>
      </c>
      <c r="D181" s="1">
        <v>1</v>
      </c>
      <c r="E181" s="1" t="s">
        <v>12</v>
      </c>
      <c r="F181" s="4">
        <v>-252.678</v>
      </c>
      <c r="G181" s="4">
        <v>-154.58199999999999</v>
      </c>
      <c r="H181" s="4">
        <v>11.465999999999999</v>
      </c>
      <c r="I181" s="4">
        <v>1.3580000000000001</v>
      </c>
      <c r="J181" s="4">
        <v>0.159</v>
      </c>
      <c r="K181" s="4">
        <v>0.23400000000000001</v>
      </c>
    </row>
    <row r="182" spans="1:11" x14ac:dyDescent="0.35">
      <c r="A182" s="1">
        <v>2</v>
      </c>
      <c r="B182" s="1">
        <v>16</v>
      </c>
      <c r="D182" s="1">
        <v>5</v>
      </c>
      <c r="E182" s="1" t="s">
        <v>9</v>
      </c>
      <c r="F182" s="4">
        <v>-5.3129999999999997</v>
      </c>
      <c r="G182" s="4">
        <v>-3.2</v>
      </c>
      <c r="H182" s="4">
        <v>15.058</v>
      </c>
      <c r="I182" s="4">
        <v>1.6890000000000001</v>
      </c>
      <c r="J182" s="4">
        <v>0.19</v>
      </c>
      <c r="K182" s="4">
        <v>0.28000000000000003</v>
      </c>
    </row>
    <row r="183" spans="1:11" x14ac:dyDescent="0.35">
      <c r="A183" s="1">
        <v>2</v>
      </c>
      <c r="B183" s="1">
        <v>16</v>
      </c>
      <c r="D183" s="1">
        <v>5</v>
      </c>
      <c r="E183" s="1" t="s">
        <v>10</v>
      </c>
      <c r="F183" s="4">
        <v>6.09</v>
      </c>
      <c r="G183" s="4">
        <v>3.61</v>
      </c>
      <c r="H183" s="4">
        <v>-8.5</v>
      </c>
      <c r="I183" s="4">
        <v>-0.92400000000000004</v>
      </c>
      <c r="J183" s="4">
        <v>-9.6000000000000002E-2</v>
      </c>
      <c r="K183" s="4">
        <v>-0.14099999999999999</v>
      </c>
    </row>
    <row r="184" spans="1:11" x14ac:dyDescent="0.35">
      <c r="A184" s="1">
        <v>2</v>
      </c>
      <c r="B184" s="1">
        <v>16</v>
      </c>
      <c r="D184" s="1">
        <v>5</v>
      </c>
      <c r="E184" s="1" t="s">
        <v>11</v>
      </c>
      <c r="F184" s="4">
        <v>-3.5640000000000001</v>
      </c>
      <c r="G184" s="4">
        <v>-2.1280000000000001</v>
      </c>
      <c r="H184" s="4">
        <v>7.33</v>
      </c>
      <c r="I184" s="4">
        <v>0.81100000000000005</v>
      </c>
      <c r="J184" s="4">
        <v>8.8999999999999996E-2</v>
      </c>
      <c r="K184" s="4">
        <v>0.13200000000000001</v>
      </c>
    </row>
    <row r="185" spans="1:11" x14ac:dyDescent="0.35">
      <c r="A185" s="1">
        <v>2</v>
      </c>
      <c r="B185" s="1">
        <v>16</v>
      </c>
      <c r="D185" s="1">
        <v>5</v>
      </c>
      <c r="E185" s="1" t="s">
        <v>12</v>
      </c>
      <c r="F185" s="4">
        <v>-53.076999999999998</v>
      </c>
      <c r="G185" s="4">
        <v>-32.295999999999999</v>
      </c>
      <c r="H185" s="4">
        <v>2.5840000000000001</v>
      </c>
      <c r="I185" s="4">
        <v>0.30199999999999999</v>
      </c>
      <c r="J185" s="4">
        <v>3.5000000000000003E-2</v>
      </c>
      <c r="K185" s="4">
        <v>5.1999999999999998E-2</v>
      </c>
    </row>
    <row r="186" spans="1:11" x14ac:dyDescent="0.35">
      <c r="A186" s="1">
        <v>2</v>
      </c>
      <c r="B186" s="1">
        <v>16</v>
      </c>
      <c r="D186" s="1">
        <v>4</v>
      </c>
      <c r="E186" s="1" t="s">
        <v>9</v>
      </c>
      <c r="F186" s="4">
        <v>-6.8019999999999996</v>
      </c>
      <c r="G186" s="4">
        <v>-4.0030000000000001</v>
      </c>
      <c r="H186" s="4">
        <v>18.277000000000001</v>
      </c>
      <c r="I186" s="4">
        <v>2.1619999999999999</v>
      </c>
      <c r="J186" s="4">
        <v>0.249</v>
      </c>
      <c r="K186" s="4">
        <v>0.36599999999999999</v>
      </c>
    </row>
    <row r="187" spans="1:11" x14ac:dyDescent="0.35">
      <c r="A187" s="1">
        <v>2</v>
      </c>
      <c r="B187" s="1">
        <v>16</v>
      </c>
      <c r="D187" s="1">
        <v>4</v>
      </c>
      <c r="E187" s="1" t="s">
        <v>10</v>
      </c>
      <c r="F187" s="4">
        <v>6.5540000000000003</v>
      </c>
      <c r="G187" s="4">
        <v>3.8650000000000002</v>
      </c>
      <c r="H187" s="4">
        <v>-12.696</v>
      </c>
      <c r="I187" s="4">
        <v>-1.4550000000000001</v>
      </c>
      <c r="J187" s="4">
        <v>-0.16500000000000001</v>
      </c>
      <c r="K187" s="4">
        <v>-0.24199999999999999</v>
      </c>
    </row>
    <row r="188" spans="1:11" x14ac:dyDescent="0.35">
      <c r="A188" s="1">
        <v>2</v>
      </c>
      <c r="B188" s="1">
        <v>16</v>
      </c>
      <c r="D188" s="1">
        <v>4</v>
      </c>
      <c r="E188" s="1" t="s">
        <v>11</v>
      </c>
      <c r="F188" s="4">
        <v>-4.1740000000000004</v>
      </c>
      <c r="G188" s="4">
        <v>-2.4590000000000001</v>
      </c>
      <c r="H188" s="4">
        <v>9.6449999999999996</v>
      </c>
      <c r="I188" s="4">
        <v>1.125</v>
      </c>
      <c r="J188" s="4">
        <v>0.129</v>
      </c>
      <c r="K188" s="4">
        <v>0.19</v>
      </c>
    </row>
    <row r="189" spans="1:11" x14ac:dyDescent="0.35">
      <c r="A189" s="1">
        <v>2</v>
      </c>
      <c r="B189" s="1">
        <v>16</v>
      </c>
      <c r="D189" s="1">
        <v>4</v>
      </c>
      <c r="E189" s="1" t="s">
        <v>12</v>
      </c>
      <c r="F189" s="4">
        <v>-130.56100000000001</v>
      </c>
      <c r="G189" s="4">
        <v>-79.19</v>
      </c>
      <c r="H189" s="4">
        <v>5.3490000000000002</v>
      </c>
      <c r="I189" s="4">
        <v>0.626</v>
      </c>
      <c r="J189" s="4">
        <v>7.2999999999999995E-2</v>
      </c>
      <c r="K189" s="4">
        <v>0.107</v>
      </c>
    </row>
    <row r="190" spans="1:11" x14ac:dyDescent="0.35">
      <c r="A190" s="1">
        <v>2</v>
      </c>
      <c r="B190" s="1">
        <v>16</v>
      </c>
      <c r="D190" s="1">
        <v>3</v>
      </c>
      <c r="E190" s="1" t="s">
        <v>9</v>
      </c>
      <c r="F190" s="4">
        <v>-6.1429999999999998</v>
      </c>
      <c r="G190" s="4">
        <v>-3.6259999999999999</v>
      </c>
      <c r="H190" s="4">
        <v>23.346</v>
      </c>
      <c r="I190" s="4">
        <v>2.8079999999999998</v>
      </c>
      <c r="J190" s="4">
        <v>0.32</v>
      </c>
      <c r="K190" s="4">
        <v>0.47</v>
      </c>
    </row>
    <row r="191" spans="1:11" x14ac:dyDescent="0.35">
      <c r="A191" s="1">
        <v>2</v>
      </c>
      <c r="B191" s="1">
        <v>16</v>
      </c>
      <c r="D191" s="1">
        <v>3</v>
      </c>
      <c r="E191" s="1" t="s">
        <v>10</v>
      </c>
      <c r="F191" s="4">
        <v>5.9089999999999998</v>
      </c>
      <c r="G191" s="4">
        <v>3.4889999999999999</v>
      </c>
      <c r="H191" s="4">
        <v>-18.745000000000001</v>
      </c>
      <c r="I191" s="4">
        <v>-2.214</v>
      </c>
      <c r="J191" s="4">
        <v>-0.253</v>
      </c>
      <c r="K191" s="4">
        <v>-0.372</v>
      </c>
    </row>
    <row r="192" spans="1:11" x14ac:dyDescent="0.35">
      <c r="A192" s="1">
        <v>2</v>
      </c>
      <c r="B192" s="1">
        <v>16</v>
      </c>
      <c r="D192" s="1">
        <v>3</v>
      </c>
      <c r="E192" s="1" t="s">
        <v>11</v>
      </c>
      <c r="F192" s="4">
        <v>-3.766</v>
      </c>
      <c r="G192" s="4">
        <v>-2.2240000000000002</v>
      </c>
      <c r="H192" s="4">
        <v>13.13</v>
      </c>
      <c r="I192" s="4">
        <v>1.5660000000000001</v>
      </c>
      <c r="J192" s="4">
        <v>0.17899999999999999</v>
      </c>
      <c r="K192" s="4">
        <v>0.26300000000000001</v>
      </c>
    </row>
    <row r="193" spans="1:11" x14ac:dyDescent="0.35">
      <c r="A193" s="1">
        <v>2</v>
      </c>
      <c r="B193" s="1">
        <v>16</v>
      </c>
      <c r="D193" s="1">
        <v>3</v>
      </c>
      <c r="E193" s="1" t="s">
        <v>12</v>
      </c>
      <c r="F193" s="4">
        <v>-207.71799999999999</v>
      </c>
      <c r="G193" s="4">
        <v>-125.89100000000001</v>
      </c>
      <c r="H193" s="4">
        <v>8.0380000000000003</v>
      </c>
      <c r="I193" s="4">
        <v>0.94199999999999995</v>
      </c>
      <c r="J193" s="4">
        <v>0.109</v>
      </c>
      <c r="K193" s="4">
        <v>0.161</v>
      </c>
    </row>
    <row r="194" spans="1:11" x14ac:dyDescent="0.35">
      <c r="A194" s="1">
        <v>2</v>
      </c>
      <c r="B194" s="1">
        <v>16</v>
      </c>
      <c r="D194" s="1">
        <v>2</v>
      </c>
      <c r="E194" s="1" t="s">
        <v>9</v>
      </c>
      <c r="F194" s="4">
        <v>-6.1150000000000002</v>
      </c>
      <c r="G194" s="4">
        <v>-3.6030000000000002</v>
      </c>
      <c r="H194" s="4">
        <v>24.568999999999999</v>
      </c>
      <c r="I194" s="4">
        <v>2.9969999999999999</v>
      </c>
      <c r="J194" s="4">
        <v>0.33800000000000002</v>
      </c>
      <c r="K194" s="4">
        <v>0.498</v>
      </c>
    </row>
    <row r="195" spans="1:11" x14ac:dyDescent="0.35">
      <c r="A195" s="1">
        <v>2</v>
      </c>
      <c r="B195" s="1">
        <v>16</v>
      </c>
      <c r="D195" s="1">
        <v>2</v>
      </c>
      <c r="E195" s="1" t="s">
        <v>10</v>
      </c>
      <c r="F195" s="4">
        <v>6.3360000000000003</v>
      </c>
      <c r="G195" s="4">
        <v>3.7349999999999999</v>
      </c>
      <c r="H195" s="4">
        <v>-22.36</v>
      </c>
      <c r="I195" s="4">
        <v>-2.6909999999999998</v>
      </c>
      <c r="J195" s="4">
        <v>-0.28399999999999997</v>
      </c>
      <c r="K195" s="4">
        <v>-0.41799999999999998</v>
      </c>
    </row>
    <row r="196" spans="1:11" x14ac:dyDescent="0.35">
      <c r="A196" s="1">
        <v>2</v>
      </c>
      <c r="B196" s="1">
        <v>16</v>
      </c>
      <c r="D196" s="1">
        <v>2</v>
      </c>
      <c r="E196" s="1" t="s">
        <v>11</v>
      </c>
      <c r="F196" s="4">
        <v>-3.891</v>
      </c>
      <c r="G196" s="4">
        <v>-2.2930000000000001</v>
      </c>
      <c r="H196" s="4">
        <v>14.645</v>
      </c>
      <c r="I196" s="4">
        <v>1.7749999999999999</v>
      </c>
      <c r="J196" s="4">
        <v>0.19500000000000001</v>
      </c>
      <c r="K196" s="4">
        <v>0.28599999999999998</v>
      </c>
    </row>
    <row r="197" spans="1:11" x14ac:dyDescent="0.35">
      <c r="A197" s="1">
        <v>2</v>
      </c>
      <c r="B197" s="1">
        <v>16</v>
      </c>
      <c r="D197" s="1">
        <v>2</v>
      </c>
      <c r="E197" s="1" t="s">
        <v>12</v>
      </c>
      <c r="F197" s="4">
        <v>-284.63200000000001</v>
      </c>
      <c r="G197" s="4">
        <v>-172.45</v>
      </c>
      <c r="H197" s="4">
        <v>10.476000000000001</v>
      </c>
      <c r="I197" s="4">
        <v>1.2310000000000001</v>
      </c>
      <c r="J197" s="4">
        <v>0.14399999999999999</v>
      </c>
      <c r="K197" s="4">
        <v>0.21099999999999999</v>
      </c>
    </row>
    <row r="198" spans="1:11" x14ac:dyDescent="0.35">
      <c r="A198" s="1">
        <v>2</v>
      </c>
      <c r="B198" s="1">
        <v>16</v>
      </c>
      <c r="D198" s="1">
        <v>1</v>
      </c>
      <c r="E198" s="1" t="s">
        <v>9</v>
      </c>
      <c r="F198" s="4">
        <v>-4.1749999999999998</v>
      </c>
      <c r="G198" s="4">
        <v>-2.464</v>
      </c>
      <c r="H198" s="4">
        <v>22.879000000000001</v>
      </c>
      <c r="I198" s="4">
        <v>2.8149999999999999</v>
      </c>
      <c r="J198" s="4">
        <v>0.373</v>
      </c>
      <c r="K198" s="4">
        <v>0.54900000000000004</v>
      </c>
    </row>
    <row r="199" spans="1:11" x14ac:dyDescent="0.35">
      <c r="A199" s="1">
        <v>2</v>
      </c>
      <c r="B199" s="1">
        <v>16</v>
      </c>
      <c r="D199" s="1">
        <v>1</v>
      </c>
      <c r="E199" s="1" t="s">
        <v>10</v>
      </c>
      <c r="F199" s="4">
        <v>1.804</v>
      </c>
      <c r="G199" s="4">
        <v>1.0569999999999999</v>
      </c>
      <c r="H199" s="4">
        <v>-45.804000000000002</v>
      </c>
      <c r="I199" s="4">
        <v>-5.6079999999999997</v>
      </c>
      <c r="J199" s="4">
        <v>-0.71</v>
      </c>
      <c r="K199" s="4">
        <v>-1.0449999999999999</v>
      </c>
    </row>
    <row r="200" spans="1:11" x14ac:dyDescent="0.35">
      <c r="A200" s="1">
        <v>2</v>
      </c>
      <c r="B200" s="1">
        <v>16</v>
      </c>
      <c r="D200" s="1">
        <v>1</v>
      </c>
      <c r="E200" s="1" t="s">
        <v>11</v>
      </c>
      <c r="F200" s="4">
        <v>-1.661</v>
      </c>
      <c r="G200" s="4">
        <v>-0.97799999999999998</v>
      </c>
      <c r="H200" s="4">
        <v>19.071999999999999</v>
      </c>
      <c r="I200" s="4">
        <v>2.339</v>
      </c>
      <c r="J200" s="4">
        <v>0.30099999999999999</v>
      </c>
      <c r="K200" s="4">
        <v>0.443</v>
      </c>
    </row>
    <row r="201" spans="1:11" x14ac:dyDescent="0.35">
      <c r="A201" s="1">
        <v>2</v>
      </c>
      <c r="B201" s="1">
        <v>16</v>
      </c>
      <c r="D201" s="1">
        <v>1</v>
      </c>
      <c r="E201" s="1" t="s">
        <v>12</v>
      </c>
      <c r="F201" s="4">
        <v>-360.779</v>
      </c>
      <c r="G201" s="4">
        <v>-218.554</v>
      </c>
      <c r="H201" s="4">
        <v>11.618</v>
      </c>
      <c r="I201" s="4">
        <v>1.3660000000000001</v>
      </c>
      <c r="J201" s="4">
        <v>0.159</v>
      </c>
      <c r="K201" s="4">
        <v>0.23400000000000001</v>
      </c>
    </row>
    <row r="202" spans="1:11" x14ac:dyDescent="0.35">
      <c r="A202" s="1">
        <v>2</v>
      </c>
      <c r="B202" s="1">
        <v>17</v>
      </c>
      <c r="D202" s="1">
        <v>5</v>
      </c>
      <c r="E202" s="1" t="s">
        <v>9</v>
      </c>
      <c r="F202" s="4">
        <v>-15.053000000000001</v>
      </c>
      <c r="G202" s="4">
        <v>-8.74</v>
      </c>
      <c r="H202" s="4">
        <v>26.96</v>
      </c>
      <c r="I202" s="4">
        <v>3</v>
      </c>
      <c r="J202" s="4">
        <v>0.33100000000000002</v>
      </c>
      <c r="K202" s="4">
        <v>0.48799999999999999</v>
      </c>
    </row>
    <row r="203" spans="1:11" x14ac:dyDescent="0.35">
      <c r="A203" s="1">
        <v>2</v>
      </c>
      <c r="B203" s="1">
        <v>17</v>
      </c>
      <c r="D203" s="1">
        <v>5</v>
      </c>
      <c r="E203" s="1" t="s">
        <v>10</v>
      </c>
      <c r="F203" s="4">
        <v>12.795</v>
      </c>
      <c r="G203" s="4">
        <v>7.4889999999999999</v>
      </c>
      <c r="H203" s="4">
        <v>-25.152000000000001</v>
      </c>
      <c r="I203" s="4">
        <v>-2.7890000000000001</v>
      </c>
      <c r="J203" s="4">
        <v>-0.30599999999999999</v>
      </c>
      <c r="K203" s="4">
        <v>-0.45</v>
      </c>
    </row>
    <row r="204" spans="1:11" x14ac:dyDescent="0.35">
      <c r="A204" s="1">
        <v>2</v>
      </c>
      <c r="B204" s="1">
        <v>17</v>
      </c>
      <c r="D204" s="1">
        <v>5</v>
      </c>
      <c r="E204" s="1" t="s">
        <v>11</v>
      </c>
      <c r="F204" s="4">
        <v>-8.702</v>
      </c>
      <c r="G204" s="4">
        <v>-5.0720000000000001</v>
      </c>
      <c r="H204" s="4">
        <v>16.283999999999999</v>
      </c>
      <c r="I204" s="4">
        <v>1.8089999999999999</v>
      </c>
      <c r="J204" s="4">
        <v>0.19900000000000001</v>
      </c>
      <c r="K204" s="4">
        <v>0.29299999999999998</v>
      </c>
    </row>
    <row r="205" spans="1:11" x14ac:dyDescent="0.35">
      <c r="A205" s="1">
        <v>2</v>
      </c>
      <c r="B205" s="1">
        <v>17</v>
      </c>
      <c r="D205" s="1">
        <v>5</v>
      </c>
      <c r="E205" s="1" t="s">
        <v>12</v>
      </c>
      <c r="F205" s="4">
        <v>-102.82599999999999</v>
      </c>
      <c r="G205" s="4">
        <v>-61.213999999999999</v>
      </c>
      <c r="H205" s="4">
        <v>8.8629999999999995</v>
      </c>
      <c r="I205" s="4">
        <v>0.96899999999999997</v>
      </c>
      <c r="J205" s="4">
        <v>9.8000000000000004E-2</v>
      </c>
      <c r="K205" s="4">
        <v>0.14399999999999999</v>
      </c>
    </row>
    <row r="206" spans="1:11" x14ac:dyDescent="0.35">
      <c r="A206" s="1">
        <v>2</v>
      </c>
      <c r="B206" s="1">
        <v>17</v>
      </c>
      <c r="D206" s="1">
        <v>4</v>
      </c>
      <c r="E206" s="1" t="s">
        <v>9</v>
      </c>
      <c r="F206" s="4">
        <v>-10.461</v>
      </c>
      <c r="G206" s="4">
        <v>-6.2</v>
      </c>
      <c r="H206" s="4">
        <v>43.802999999999997</v>
      </c>
      <c r="I206" s="4">
        <v>5.1040000000000001</v>
      </c>
      <c r="J206" s="4">
        <v>0.58699999999999997</v>
      </c>
      <c r="K206" s="4">
        <v>0.86299999999999999</v>
      </c>
    </row>
    <row r="207" spans="1:11" x14ac:dyDescent="0.35">
      <c r="A207" s="1">
        <v>2</v>
      </c>
      <c r="B207" s="1">
        <v>17</v>
      </c>
      <c r="D207" s="1">
        <v>4</v>
      </c>
      <c r="E207" s="1" t="s">
        <v>10</v>
      </c>
      <c r="F207" s="4">
        <v>10.202</v>
      </c>
      <c r="G207" s="4">
        <v>6.0419999999999998</v>
      </c>
      <c r="H207" s="4">
        <v>-42.186999999999998</v>
      </c>
      <c r="I207" s="4">
        <v>-4.899</v>
      </c>
      <c r="J207" s="4">
        <v>-0.56200000000000006</v>
      </c>
      <c r="K207" s="4">
        <v>-0.82699999999999996</v>
      </c>
    </row>
    <row r="208" spans="1:11" x14ac:dyDescent="0.35">
      <c r="A208" s="1">
        <v>2</v>
      </c>
      <c r="B208" s="1">
        <v>17</v>
      </c>
      <c r="D208" s="1">
        <v>4</v>
      </c>
      <c r="E208" s="1" t="s">
        <v>11</v>
      </c>
      <c r="F208" s="4">
        <v>-6.4569999999999999</v>
      </c>
      <c r="G208" s="4">
        <v>-3.8250000000000002</v>
      </c>
      <c r="H208" s="4">
        <v>26.870999999999999</v>
      </c>
      <c r="I208" s="4">
        <v>3.1259999999999999</v>
      </c>
      <c r="J208" s="4">
        <v>0.35899999999999999</v>
      </c>
      <c r="K208" s="4">
        <v>0.52800000000000002</v>
      </c>
    </row>
    <row r="209" spans="1:11" x14ac:dyDescent="0.35">
      <c r="A209" s="1">
        <v>2</v>
      </c>
      <c r="B209" s="1">
        <v>17</v>
      </c>
      <c r="D209" s="1">
        <v>4</v>
      </c>
      <c r="E209" s="1" t="s">
        <v>12</v>
      </c>
      <c r="F209" s="4">
        <v>-245.71199999999999</v>
      </c>
      <c r="G209" s="4">
        <v>-146.91300000000001</v>
      </c>
      <c r="H209" s="4">
        <v>41.387</v>
      </c>
      <c r="I209" s="4">
        <v>4.6539999999999999</v>
      </c>
      <c r="J209" s="4">
        <v>0.52</v>
      </c>
      <c r="K209" s="4">
        <v>0.76500000000000001</v>
      </c>
    </row>
    <row r="210" spans="1:11" x14ac:dyDescent="0.35">
      <c r="A210" s="1">
        <v>2</v>
      </c>
      <c r="B210" s="1">
        <v>17</v>
      </c>
      <c r="D210" s="1">
        <v>3</v>
      </c>
      <c r="E210" s="1" t="s">
        <v>9</v>
      </c>
      <c r="F210" s="4">
        <v>-9.3670000000000009</v>
      </c>
      <c r="G210" s="4">
        <v>-5.54</v>
      </c>
      <c r="H210" s="4">
        <v>60.302</v>
      </c>
      <c r="I210" s="4">
        <v>7.2060000000000004</v>
      </c>
      <c r="J210" s="4">
        <v>0.82399999999999995</v>
      </c>
      <c r="K210" s="4">
        <v>1.212</v>
      </c>
    </row>
    <row r="211" spans="1:11" x14ac:dyDescent="0.35">
      <c r="A211" s="1">
        <v>2</v>
      </c>
      <c r="B211" s="1">
        <v>17</v>
      </c>
      <c r="D211" s="1">
        <v>3</v>
      </c>
      <c r="E211" s="1" t="s">
        <v>10</v>
      </c>
      <c r="F211" s="4">
        <v>8.7210000000000001</v>
      </c>
      <c r="G211" s="4">
        <v>5.1609999999999996</v>
      </c>
      <c r="H211" s="4">
        <v>-58.997999999999998</v>
      </c>
      <c r="I211" s="4">
        <v>-7.0339999999999998</v>
      </c>
      <c r="J211" s="4">
        <v>-0.80300000000000005</v>
      </c>
      <c r="K211" s="4">
        <v>-1.181</v>
      </c>
    </row>
    <row r="212" spans="1:11" x14ac:dyDescent="0.35">
      <c r="A212" s="1">
        <v>2</v>
      </c>
      <c r="B212" s="1">
        <v>17</v>
      </c>
      <c r="D212" s="1">
        <v>3</v>
      </c>
      <c r="E212" s="1" t="s">
        <v>11</v>
      </c>
      <c r="F212" s="4">
        <v>-5.6529999999999996</v>
      </c>
      <c r="G212" s="4">
        <v>-3.3439999999999999</v>
      </c>
      <c r="H212" s="4">
        <v>37.28</v>
      </c>
      <c r="I212" s="4">
        <v>4.45</v>
      </c>
      <c r="J212" s="4">
        <v>0.50800000000000001</v>
      </c>
      <c r="K212" s="4">
        <v>0.748</v>
      </c>
    </row>
    <row r="213" spans="1:11" x14ac:dyDescent="0.35">
      <c r="A213" s="1">
        <v>2</v>
      </c>
      <c r="B213" s="1">
        <v>17</v>
      </c>
      <c r="D213" s="1">
        <v>3</v>
      </c>
      <c r="E213" s="1" t="s">
        <v>12</v>
      </c>
      <c r="F213" s="4">
        <v>-386.51799999999997</v>
      </c>
      <c r="G213" s="4">
        <v>-231.423</v>
      </c>
      <c r="H213" s="4">
        <v>93.93</v>
      </c>
      <c r="I213" s="4">
        <v>10.834</v>
      </c>
      <c r="J213" s="4">
        <v>1.24</v>
      </c>
      <c r="K213" s="4">
        <v>1.8240000000000001</v>
      </c>
    </row>
    <row r="214" spans="1:11" x14ac:dyDescent="0.35">
      <c r="A214" s="1">
        <v>2</v>
      </c>
      <c r="B214" s="1">
        <v>17</v>
      </c>
      <c r="D214" s="1">
        <v>2</v>
      </c>
      <c r="E214" s="1" t="s">
        <v>9</v>
      </c>
      <c r="F214" s="4">
        <v>-7.88</v>
      </c>
      <c r="G214" s="4">
        <v>-4.6520000000000001</v>
      </c>
      <c r="H214" s="4">
        <v>72.117000000000004</v>
      </c>
      <c r="I214" s="4">
        <v>8.7550000000000008</v>
      </c>
      <c r="J214" s="4">
        <v>1.0089999999999999</v>
      </c>
      <c r="K214" s="4">
        <v>1.484</v>
      </c>
    </row>
    <row r="215" spans="1:11" x14ac:dyDescent="0.35">
      <c r="A215" s="1">
        <v>2</v>
      </c>
      <c r="B215" s="1">
        <v>17</v>
      </c>
      <c r="D215" s="1">
        <v>2</v>
      </c>
      <c r="E215" s="1" t="s">
        <v>10</v>
      </c>
      <c r="F215" s="4">
        <v>7.4669999999999996</v>
      </c>
      <c r="G215" s="4">
        <v>4.4050000000000002</v>
      </c>
      <c r="H215" s="4">
        <v>-73.78</v>
      </c>
      <c r="I215" s="4">
        <v>-8.9450000000000003</v>
      </c>
      <c r="J215" s="4">
        <v>-1.0289999999999999</v>
      </c>
      <c r="K215" s="4">
        <v>-1.5129999999999999</v>
      </c>
    </row>
    <row r="216" spans="1:11" x14ac:dyDescent="0.35">
      <c r="A216" s="1">
        <v>2</v>
      </c>
      <c r="B216" s="1">
        <v>17</v>
      </c>
      <c r="D216" s="1">
        <v>2</v>
      </c>
      <c r="E216" s="1" t="s">
        <v>11</v>
      </c>
      <c r="F216" s="4">
        <v>-4.7960000000000003</v>
      </c>
      <c r="G216" s="4">
        <v>-2.83</v>
      </c>
      <c r="H216" s="4">
        <v>45.591999999999999</v>
      </c>
      <c r="I216" s="4">
        <v>5.5309999999999997</v>
      </c>
      <c r="J216" s="4">
        <v>0.63700000000000001</v>
      </c>
      <c r="K216" s="4">
        <v>0.93700000000000006</v>
      </c>
    </row>
    <row r="217" spans="1:11" x14ac:dyDescent="0.35">
      <c r="A217" s="1">
        <v>2</v>
      </c>
      <c r="B217" s="1">
        <v>17</v>
      </c>
      <c r="D217" s="1">
        <v>2</v>
      </c>
      <c r="E217" s="1" t="s">
        <v>12</v>
      </c>
      <c r="F217" s="4">
        <v>-525.601</v>
      </c>
      <c r="G217" s="4">
        <v>-314.90699999999998</v>
      </c>
      <c r="H217" s="4">
        <v>163.732</v>
      </c>
      <c r="I217" s="4">
        <v>19.221</v>
      </c>
      <c r="J217" s="4">
        <v>2.2170000000000001</v>
      </c>
      <c r="K217" s="4">
        <v>3.2610000000000001</v>
      </c>
    </row>
    <row r="218" spans="1:11" x14ac:dyDescent="0.35">
      <c r="A218" s="1">
        <v>2</v>
      </c>
      <c r="B218" s="1">
        <v>17</v>
      </c>
      <c r="D218" s="1">
        <v>1</v>
      </c>
      <c r="E218" s="1" t="s">
        <v>9</v>
      </c>
      <c r="F218" s="4">
        <v>-4.47</v>
      </c>
      <c r="G218" s="4">
        <v>-2.6349999999999998</v>
      </c>
      <c r="H218" s="4">
        <v>55.686</v>
      </c>
      <c r="I218" s="4">
        <v>6.82</v>
      </c>
      <c r="J218" s="4">
        <v>0.85799999999999998</v>
      </c>
      <c r="K218" s="4">
        <v>1.262</v>
      </c>
    </row>
    <row r="219" spans="1:11" x14ac:dyDescent="0.35">
      <c r="A219" s="1">
        <v>2</v>
      </c>
      <c r="B219" s="1">
        <v>17</v>
      </c>
      <c r="D219" s="1">
        <v>1</v>
      </c>
      <c r="E219" s="1" t="s">
        <v>10</v>
      </c>
      <c r="F219" s="4">
        <v>1.952</v>
      </c>
      <c r="G219" s="4">
        <v>1.1419999999999999</v>
      </c>
      <c r="H219" s="4">
        <v>-62.228999999999999</v>
      </c>
      <c r="I219" s="4">
        <v>-7.6130000000000004</v>
      </c>
      <c r="J219" s="4">
        <v>-0.95299999999999996</v>
      </c>
      <c r="K219" s="4">
        <v>-1.401</v>
      </c>
    </row>
    <row r="220" spans="1:11" x14ac:dyDescent="0.35">
      <c r="A220" s="1">
        <v>2</v>
      </c>
      <c r="B220" s="1">
        <v>17</v>
      </c>
      <c r="D220" s="1">
        <v>1</v>
      </c>
      <c r="E220" s="1" t="s">
        <v>11</v>
      </c>
      <c r="F220" s="4">
        <v>-1.784</v>
      </c>
      <c r="G220" s="4">
        <v>-1.0489999999999999</v>
      </c>
      <c r="H220" s="4">
        <v>32.753999999999998</v>
      </c>
      <c r="I220" s="4">
        <v>4.0090000000000003</v>
      </c>
      <c r="J220" s="4">
        <v>0.503</v>
      </c>
      <c r="K220" s="4">
        <v>0.74</v>
      </c>
    </row>
    <row r="221" spans="1:11" x14ac:dyDescent="0.35">
      <c r="A221" s="1">
        <v>2</v>
      </c>
      <c r="B221" s="1">
        <v>17</v>
      </c>
      <c r="D221" s="1">
        <v>1</v>
      </c>
      <c r="E221" s="1" t="s">
        <v>12</v>
      </c>
      <c r="F221" s="4">
        <v>-667.48800000000006</v>
      </c>
      <c r="G221" s="4">
        <v>-399.98599999999999</v>
      </c>
      <c r="H221" s="4">
        <v>236.54599999999999</v>
      </c>
      <c r="I221" s="4">
        <v>28.079000000000001</v>
      </c>
      <c r="J221" s="4">
        <v>3.2949999999999999</v>
      </c>
      <c r="K221" s="4">
        <v>4.8470000000000004</v>
      </c>
    </row>
    <row r="222" spans="1:11" x14ac:dyDescent="0.35">
      <c r="A222" s="1">
        <v>2</v>
      </c>
      <c r="B222" s="1">
        <v>18</v>
      </c>
      <c r="D222" s="1">
        <v>5</v>
      </c>
      <c r="E222" s="1" t="s">
        <v>9</v>
      </c>
      <c r="F222" s="4">
        <v>-25.893999999999998</v>
      </c>
      <c r="G222" s="4">
        <v>-15.284000000000001</v>
      </c>
      <c r="H222" s="4">
        <v>65.674999999999997</v>
      </c>
      <c r="I222" s="4">
        <v>7.2930000000000001</v>
      </c>
      <c r="J222" s="4">
        <v>0.80300000000000005</v>
      </c>
      <c r="K222" s="4">
        <v>1.1819999999999999</v>
      </c>
    </row>
    <row r="223" spans="1:11" x14ac:dyDescent="0.35">
      <c r="A223" s="1">
        <v>2</v>
      </c>
      <c r="B223" s="1">
        <v>18</v>
      </c>
      <c r="D223" s="1">
        <v>5</v>
      </c>
      <c r="E223" s="1" t="s">
        <v>10</v>
      </c>
      <c r="F223" s="4">
        <v>22.283000000000001</v>
      </c>
      <c r="G223" s="4">
        <v>13.179</v>
      </c>
      <c r="H223" s="4">
        <v>-49.069000000000003</v>
      </c>
      <c r="I223" s="4">
        <v>-5.3280000000000003</v>
      </c>
      <c r="J223" s="4">
        <v>-0.53900000000000003</v>
      </c>
      <c r="K223" s="4">
        <v>-0.79300000000000004</v>
      </c>
    </row>
    <row r="224" spans="1:11" x14ac:dyDescent="0.35">
      <c r="A224" s="1">
        <v>2</v>
      </c>
      <c r="B224" s="1">
        <v>18</v>
      </c>
      <c r="D224" s="1">
        <v>5</v>
      </c>
      <c r="E224" s="1" t="s">
        <v>11</v>
      </c>
      <c r="F224" s="4">
        <v>-15.055</v>
      </c>
      <c r="G224" s="4">
        <v>-8.8949999999999996</v>
      </c>
      <c r="H224" s="4">
        <v>35.735999999999997</v>
      </c>
      <c r="I224" s="4">
        <v>3.9239999999999999</v>
      </c>
      <c r="J224" s="4">
        <v>0.41899999999999998</v>
      </c>
      <c r="K224" s="4">
        <v>0.61699999999999999</v>
      </c>
    </row>
    <row r="225" spans="1:11" x14ac:dyDescent="0.35">
      <c r="A225" s="1">
        <v>2</v>
      </c>
      <c r="B225" s="1">
        <v>18</v>
      </c>
      <c r="D225" s="1">
        <v>5</v>
      </c>
      <c r="E225" s="1" t="s">
        <v>12</v>
      </c>
      <c r="F225" s="4">
        <v>-165.506</v>
      </c>
      <c r="G225" s="4">
        <v>-97.158000000000001</v>
      </c>
      <c r="H225" s="4">
        <v>3.7280000000000002</v>
      </c>
      <c r="I225" s="4">
        <v>0.44500000000000001</v>
      </c>
      <c r="J225" s="4">
        <v>5.1999999999999998E-2</v>
      </c>
      <c r="K225" s="4">
        <v>7.5999999999999998E-2</v>
      </c>
    </row>
    <row r="226" spans="1:11" x14ac:dyDescent="0.35">
      <c r="A226" s="1">
        <v>2</v>
      </c>
      <c r="B226" s="1">
        <v>18</v>
      </c>
      <c r="D226" s="1">
        <v>4</v>
      </c>
      <c r="E226" s="1" t="s">
        <v>9</v>
      </c>
      <c r="F226" s="4">
        <v>-19.399999999999999</v>
      </c>
      <c r="G226" s="4">
        <v>-11.571</v>
      </c>
      <c r="H226" s="4">
        <v>122.992</v>
      </c>
      <c r="I226" s="4">
        <v>14.446999999999999</v>
      </c>
      <c r="J226" s="4">
        <v>1.661</v>
      </c>
      <c r="K226" s="4">
        <v>2.4430000000000001</v>
      </c>
    </row>
    <row r="227" spans="1:11" x14ac:dyDescent="0.35">
      <c r="A227" s="1">
        <v>2</v>
      </c>
      <c r="B227" s="1">
        <v>18</v>
      </c>
      <c r="D227" s="1">
        <v>4</v>
      </c>
      <c r="E227" s="1" t="s">
        <v>10</v>
      </c>
      <c r="F227" s="4">
        <v>19.131</v>
      </c>
      <c r="G227" s="4">
        <v>11.407</v>
      </c>
      <c r="H227" s="4">
        <v>-95.096999999999994</v>
      </c>
      <c r="I227" s="4">
        <v>-10.943</v>
      </c>
      <c r="J227" s="4">
        <v>-1.2450000000000001</v>
      </c>
      <c r="K227" s="4">
        <v>-1.8320000000000001</v>
      </c>
    </row>
    <row r="228" spans="1:11" x14ac:dyDescent="0.35">
      <c r="A228" s="1">
        <v>2</v>
      </c>
      <c r="B228" s="1">
        <v>18</v>
      </c>
      <c r="D228" s="1">
        <v>4</v>
      </c>
      <c r="E228" s="1" t="s">
        <v>11</v>
      </c>
      <c r="F228" s="4">
        <v>-12.041</v>
      </c>
      <c r="G228" s="4">
        <v>-7.181</v>
      </c>
      <c r="H228" s="4">
        <v>68.054000000000002</v>
      </c>
      <c r="I228" s="4">
        <v>7.9189999999999996</v>
      </c>
      <c r="J228" s="4">
        <v>0.90800000000000003</v>
      </c>
      <c r="K228" s="4">
        <v>1.3360000000000001</v>
      </c>
    </row>
    <row r="229" spans="1:11" x14ac:dyDescent="0.35">
      <c r="A229" s="1">
        <v>2</v>
      </c>
      <c r="B229" s="1">
        <v>18</v>
      </c>
      <c r="D229" s="1">
        <v>4</v>
      </c>
      <c r="E229" s="1" t="s">
        <v>12</v>
      </c>
      <c r="F229" s="4">
        <v>-355.34699999999998</v>
      </c>
      <c r="G229" s="4">
        <v>-211.08199999999999</v>
      </c>
      <c r="H229" s="4">
        <v>6.1550000000000002</v>
      </c>
      <c r="I229" s="4">
        <v>0.751</v>
      </c>
      <c r="J229" s="4">
        <v>8.6999999999999994E-2</v>
      </c>
      <c r="K229" s="4">
        <v>0.128</v>
      </c>
    </row>
    <row r="230" spans="1:11" x14ac:dyDescent="0.35">
      <c r="A230" s="1">
        <v>2</v>
      </c>
      <c r="B230" s="1">
        <v>18</v>
      </c>
      <c r="D230" s="1">
        <v>3</v>
      </c>
      <c r="E230" s="1" t="s">
        <v>9</v>
      </c>
      <c r="F230" s="4">
        <v>-18.039000000000001</v>
      </c>
      <c r="G230" s="4">
        <v>-10.74</v>
      </c>
      <c r="H230" s="4">
        <v>160.07</v>
      </c>
      <c r="I230" s="4">
        <v>19.225000000000001</v>
      </c>
      <c r="J230" s="4">
        <v>2.1890000000000001</v>
      </c>
      <c r="K230" s="4">
        <v>3.2210000000000001</v>
      </c>
    </row>
    <row r="231" spans="1:11" x14ac:dyDescent="0.35">
      <c r="A231" s="1">
        <v>2</v>
      </c>
      <c r="B231" s="1">
        <v>18</v>
      </c>
      <c r="D231" s="1">
        <v>3</v>
      </c>
      <c r="E231" s="1" t="s">
        <v>10</v>
      </c>
      <c r="F231" s="4">
        <v>16.831</v>
      </c>
      <c r="G231" s="4">
        <v>10.037000000000001</v>
      </c>
      <c r="H231" s="4">
        <v>-139.149</v>
      </c>
      <c r="I231" s="4">
        <v>-16.504999999999999</v>
      </c>
      <c r="J231" s="4">
        <v>-1.881</v>
      </c>
      <c r="K231" s="4">
        <v>-2.7669999999999999</v>
      </c>
    </row>
    <row r="232" spans="1:11" x14ac:dyDescent="0.35">
      <c r="A232" s="1">
        <v>2</v>
      </c>
      <c r="B232" s="1">
        <v>18</v>
      </c>
      <c r="D232" s="1">
        <v>3</v>
      </c>
      <c r="E232" s="1" t="s">
        <v>11</v>
      </c>
      <c r="F232" s="4">
        <v>-10.897</v>
      </c>
      <c r="G232" s="4">
        <v>-6.4930000000000003</v>
      </c>
      <c r="H232" s="4">
        <v>93.433999999999997</v>
      </c>
      <c r="I232" s="4">
        <v>11.154999999999999</v>
      </c>
      <c r="J232" s="4">
        <v>1.272</v>
      </c>
      <c r="K232" s="4">
        <v>1.871</v>
      </c>
    </row>
    <row r="233" spans="1:11" x14ac:dyDescent="0.35">
      <c r="A233" s="1">
        <v>2</v>
      </c>
      <c r="B233" s="1">
        <v>18</v>
      </c>
      <c r="D233" s="1">
        <v>3</v>
      </c>
      <c r="E233" s="1" t="s">
        <v>12</v>
      </c>
      <c r="F233" s="4">
        <v>-547.20000000000005</v>
      </c>
      <c r="G233" s="4">
        <v>-326.161</v>
      </c>
      <c r="H233" s="4">
        <v>5.2229999999999999</v>
      </c>
      <c r="I233" s="4">
        <v>0.63900000000000001</v>
      </c>
      <c r="J233" s="4">
        <v>7.4999999999999997E-2</v>
      </c>
      <c r="K233" s="4">
        <v>0.111</v>
      </c>
    </row>
    <row r="234" spans="1:11" x14ac:dyDescent="0.35">
      <c r="A234" s="1">
        <v>2</v>
      </c>
      <c r="B234" s="1">
        <v>18</v>
      </c>
      <c r="D234" s="1">
        <v>2</v>
      </c>
      <c r="E234" s="1" t="s">
        <v>9</v>
      </c>
      <c r="F234" s="4">
        <v>-16.324999999999999</v>
      </c>
      <c r="G234" s="4">
        <v>-9.7040000000000006</v>
      </c>
      <c r="H234" s="4">
        <v>182.04400000000001</v>
      </c>
      <c r="I234" s="4">
        <v>22.181999999999999</v>
      </c>
      <c r="J234" s="4">
        <v>2.524</v>
      </c>
      <c r="K234" s="4">
        <v>3.7130000000000001</v>
      </c>
    </row>
    <row r="235" spans="1:11" x14ac:dyDescent="0.35">
      <c r="A235" s="1">
        <v>2</v>
      </c>
      <c r="B235" s="1">
        <v>18</v>
      </c>
      <c r="D235" s="1">
        <v>2</v>
      </c>
      <c r="E235" s="1" t="s">
        <v>10</v>
      </c>
      <c r="F235" s="4">
        <v>15.842000000000001</v>
      </c>
      <c r="G235" s="4">
        <v>9.4239999999999995</v>
      </c>
      <c r="H235" s="4">
        <v>-176.679</v>
      </c>
      <c r="I235" s="4">
        <v>-21.352</v>
      </c>
      <c r="J235" s="4">
        <v>-2.3490000000000002</v>
      </c>
      <c r="K235" s="4">
        <v>-3.456</v>
      </c>
    </row>
    <row r="236" spans="1:11" x14ac:dyDescent="0.35">
      <c r="A236" s="1">
        <v>2</v>
      </c>
      <c r="B236" s="1">
        <v>18</v>
      </c>
      <c r="D236" s="1">
        <v>2</v>
      </c>
      <c r="E236" s="1" t="s">
        <v>11</v>
      </c>
      <c r="F236" s="4">
        <v>-10.052</v>
      </c>
      <c r="G236" s="4">
        <v>-5.9770000000000003</v>
      </c>
      <c r="H236" s="4">
        <v>112.047</v>
      </c>
      <c r="I236" s="4">
        <v>13.598000000000001</v>
      </c>
      <c r="J236" s="4">
        <v>1.5229999999999999</v>
      </c>
      <c r="K236" s="4">
        <v>2.2400000000000002</v>
      </c>
    </row>
    <row r="237" spans="1:11" x14ac:dyDescent="0.35">
      <c r="A237" s="1">
        <v>2</v>
      </c>
      <c r="B237" s="1">
        <v>18</v>
      </c>
      <c r="D237" s="1">
        <v>2</v>
      </c>
      <c r="E237" s="1" t="s">
        <v>12</v>
      </c>
      <c r="F237" s="4">
        <v>-740.86500000000001</v>
      </c>
      <c r="G237" s="4">
        <v>-442.30799999999999</v>
      </c>
      <c r="H237" s="4">
        <v>-0.29599999999999999</v>
      </c>
      <c r="I237" s="4">
        <v>-0.04</v>
      </c>
      <c r="J237" s="4">
        <v>-3.0000000000000001E-3</v>
      </c>
      <c r="K237" s="4">
        <v>-5.0000000000000001E-3</v>
      </c>
    </row>
    <row r="238" spans="1:11" x14ac:dyDescent="0.35">
      <c r="A238" s="1">
        <v>2</v>
      </c>
      <c r="B238" s="1">
        <v>18</v>
      </c>
      <c r="D238" s="1">
        <v>1</v>
      </c>
      <c r="E238" s="1" t="s">
        <v>9</v>
      </c>
      <c r="F238" s="4">
        <v>-10.676</v>
      </c>
      <c r="G238" s="4">
        <v>-6.3529999999999998</v>
      </c>
      <c r="H238" s="4">
        <v>161.23699999999999</v>
      </c>
      <c r="I238" s="4">
        <v>19.814</v>
      </c>
      <c r="J238" s="4">
        <v>2.577</v>
      </c>
      <c r="K238" s="4">
        <v>3.7919999999999998</v>
      </c>
    </row>
    <row r="239" spans="1:11" x14ac:dyDescent="0.35">
      <c r="A239" s="1">
        <v>2</v>
      </c>
      <c r="B239" s="1">
        <v>18</v>
      </c>
      <c r="D239" s="1">
        <v>1</v>
      </c>
      <c r="E239" s="1" t="s">
        <v>10</v>
      </c>
      <c r="F239" s="4">
        <v>3.7959999999999998</v>
      </c>
      <c r="G239" s="4">
        <v>2.222</v>
      </c>
      <c r="H239" s="4">
        <v>-267.76</v>
      </c>
      <c r="I239" s="4">
        <v>-32.781999999999996</v>
      </c>
      <c r="J239" s="4">
        <v>-4.1390000000000002</v>
      </c>
      <c r="K239" s="4">
        <v>-6.09</v>
      </c>
    </row>
    <row r="240" spans="1:11" x14ac:dyDescent="0.35">
      <c r="A240" s="1">
        <v>2</v>
      </c>
      <c r="B240" s="1">
        <v>18</v>
      </c>
      <c r="D240" s="1">
        <v>1</v>
      </c>
      <c r="E240" s="1" t="s">
        <v>11</v>
      </c>
      <c r="F240" s="4">
        <v>-4.0199999999999996</v>
      </c>
      <c r="G240" s="4">
        <v>-2.3820000000000001</v>
      </c>
      <c r="H240" s="4">
        <v>119.14700000000001</v>
      </c>
      <c r="I240" s="4">
        <v>14.608000000000001</v>
      </c>
      <c r="J240" s="4">
        <v>1.8660000000000001</v>
      </c>
      <c r="K240" s="4">
        <v>2.7450000000000001</v>
      </c>
    </row>
    <row r="241" spans="1:11" x14ac:dyDescent="0.35">
      <c r="A241" s="1">
        <v>2</v>
      </c>
      <c r="B241" s="1">
        <v>18</v>
      </c>
      <c r="D241" s="1">
        <v>1</v>
      </c>
      <c r="E241" s="1" t="s">
        <v>12</v>
      </c>
      <c r="F241" s="4">
        <v>-954.74099999999999</v>
      </c>
      <c r="G241" s="4">
        <v>-570.23500000000001</v>
      </c>
      <c r="H241" s="4">
        <v>-4.2539999999999996</v>
      </c>
      <c r="I241" s="4">
        <v>-0.53300000000000003</v>
      </c>
      <c r="J241" s="4">
        <v>-6.0999999999999999E-2</v>
      </c>
      <c r="K241" s="4">
        <v>-0.09</v>
      </c>
    </row>
    <row r="242" spans="1:11" x14ac:dyDescent="0.35">
      <c r="A242" s="1">
        <v>2</v>
      </c>
      <c r="B242" s="1">
        <v>19</v>
      </c>
      <c r="D242" s="1">
        <v>5</v>
      </c>
      <c r="E242" s="1" t="s">
        <v>9</v>
      </c>
      <c r="F242" s="4">
        <v>24.637</v>
      </c>
      <c r="G242" s="4">
        <v>14.701000000000001</v>
      </c>
      <c r="H242" s="4">
        <v>66.168000000000006</v>
      </c>
      <c r="I242" s="4">
        <v>7.3559999999999999</v>
      </c>
      <c r="J242" s="4">
        <v>0.81299999999999994</v>
      </c>
      <c r="K242" s="4">
        <v>1.1950000000000001</v>
      </c>
    </row>
    <row r="243" spans="1:11" x14ac:dyDescent="0.35">
      <c r="A243" s="1">
        <v>2</v>
      </c>
      <c r="B243" s="1">
        <v>19</v>
      </c>
      <c r="D243" s="1">
        <v>5</v>
      </c>
      <c r="E243" s="1" t="s">
        <v>10</v>
      </c>
      <c r="F243" s="4">
        <v>-23.283000000000001</v>
      </c>
      <c r="G243" s="4">
        <v>-13.914999999999999</v>
      </c>
      <c r="H243" s="4">
        <v>-48.776000000000003</v>
      </c>
      <c r="I243" s="4">
        <v>-5.2969999999999997</v>
      </c>
      <c r="J243" s="4">
        <v>-0.53800000000000003</v>
      </c>
      <c r="K243" s="4">
        <v>-0.79100000000000004</v>
      </c>
    </row>
    <row r="244" spans="1:11" x14ac:dyDescent="0.35">
      <c r="A244" s="1">
        <v>2</v>
      </c>
      <c r="B244" s="1">
        <v>19</v>
      </c>
      <c r="D244" s="1">
        <v>5</v>
      </c>
      <c r="E244" s="1" t="s">
        <v>11</v>
      </c>
      <c r="F244" s="4">
        <v>14.975</v>
      </c>
      <c r="G244" s="4">
        <v>8.9429999999999996</v>
      </c>
      <c r="H244" s="4">
        <v>35.795000000000002</v>
      </c>
      <c r="I244" s="4">
        <v>3.9329999999999998</v>
      </c>
      <c r="J244" s="4">
        <v>0.42199999999999999</v>
      </c>
      <c r="K244" s="4">
        <v>0.621</v>
      </c>
    </row>
    <row r="245" spans="1:11" x14ac:dyDescent="0.35">
      <c r="A245" s="1">
        <v>2</v>
      </c>
      <c r="B245" s="1">
        <v>19</v>
      </c>
      <c r="D245" s="1">
        <v>5</v>
      </c>
      <c r="E245" s="1" t="s">
        <v>12</v>
      </c>
      <c r="F245" s="4">
        <v>-174.79</v>
      </c>
      <c r="G245" s="4">
        <v>-102.605</v>
      </c>
      <c r="H245" s="4">
        <v>-3.8860000000000001</v>
      </c>
      <c r="I245" s="4">
        <v>-0.44900000000000001</v>
      </c>
      <c r="J245" s="4">
        <v>-5.1999999999999998E-2</v>
      </c>
      <c r="K245" s="4">
        <v>-7.6999999999999999E-2</v>
      </c>
    </row>
    <row r="246" spans="1:11" x14ac:dyDescent="0.35">
      <c r="A246" s="1">
        <v>2</v>
      </c>
      <c r="B246" s="1">
        <v>19</v>
      </c>
      <c r="D246" s="1">
        <v>4</v>
      </c>
      <c r="E246" s="1" t="s">
        <v>9</v>
      </c>
      <c r="F246" s="4">
        <v>20.460999999999999</v>
      </c>
      <c r="G246" s="4">
        <v>12.199</v>
      </c>
      <c r="H246" s="4">
        <v>121.703</v>
      </c>
      <c r="I246" s="4">
        <v>14.302</v>
      </c>
      <c r="J246" s="4">
        <v>1.6439999999999999</v>
      </c>
      <c r="K246" s="4">
        <v>2.419</v>
      </c>
    </row>
    <row r="247" spans="1:11" x14ac:dyDescent="0.35">
      <c r="A247" s="1">
        <v>2</v>
      </c>
      <c r="B247" s="1">
        <v>19</v>
      </c>
      <c r="D247" s="1">
        <v>4</v>
      </c>
      <c r="E247" s="1" t="s">
        <v>10</v>
      </c>
      <c r="F247" s="4">
        <v>-19.989000000000001</v>
      </c>
      <c r="G247" s="4">
        <v>-11.93</v>
      </c>
      <c r="H247" s="4">
        <v>-93.495999999999995</v>
      </c>
      <c r="I247" s="4">
        <v>-10.757</v>
      </c>
      <c r="J247" s="4">
        <v>-1.224</v>
      </c>
      <c r="K247" s="4">
        <v>-1.8009999999999999</v>
      </c>
    </row>
    <row r="248" spans="1:11" x14ac:dyDescent="0.35">
      <c r="A248" s="1">
        <v>2</v>
      </c>
      <c r="B248" s="1">
        <v>19</v>
      </c>
      <c r="D248" s="1">
        <v>4</v>
      </c>
      <c r="E248" s="1" t="s">
        <v>11</v>
      </c>
      <c r="F248" s="4">
        <v>12.641</v>
      </c>
      <c r="G248" s="4">
        <v>7.54</v>
      </c>
      <c r="H248" s="4">
        <v>67.147999999999996</v>
      </c>
      <c r="I248" s="4">
        <v>7.8150000000000004</v>
      </c>
      <c r="J248" s="4">
        <v>0.89600000000000002</v>
      </c>
      <c r="K248" s="4">
        <v>1.319</v>
      </c>
    </row>
    <row r="249" spans="1:11" x14ac:dyDescent="0.35">
      <c r="A249" s="1">
        <v>2</v>
      </c>
      <c r="B249" s="1">
        <v>19</v>
      </c>
      <c r="D249" s="1">
        <v>4</v>
      </c>
      <c r="E249" s="1" t="s">
        <v>12</v>
      </c>
      <c r="F249" s="4">
        <v>-372.70299999999997</v>
      </c>
      <c r="G249" s="4">
        <v>-221.34399999999999</v>
      </c>
      <c r="H249" s="4">
        <v>-10.143000000000001</v>
      </c>
      <c r="I249" s="4">
        <v>-1.181</v>
      </c>
      <c r="J249" s="4">
        <v>-0.13700000000000001</v>
      </c>
      <c r="K249" s="4">
        <v>-0.20200000000000001</v>
      </c>
    </row>
    <row r="250" spans="1:11" x14ac:dyDescent="0.35">
      <c r="A250" s="1">
        <v>2</v>
      </c>
      <c r="B250" s="1">
        <v>19</v>
      </c>
      <c r="D250" s="1">
        <v>3</v>
      </c>
      <c r="E250" s="1" t="s">
        <v>9</v>
      </c>
      <c r="F250" s="4">
        <v>18.283999999999999</v>
      </c>
      <c r="G250" s="4">
        <v>10.941000000000001</v>
      </c>
      <c r="H250" s="4">
        <v>157.78700000000001</v>
      </c>
      <c r="I250" s="4">
        <v>18.952999999999999</v>
      </c>
      <c r="J250" s="4">
        <v>2.1579999999999999</v>
      </c>
      <c r="K250" s="4">
        <v>3.1749999999999998</v>
      </c>
    </row>
    <row r="251" spans="1:11" x14ac:dyDescent="0.35">
      <c r="A251" s="1">
        <v>2</v>
      </c>
      <c r="B251" s="1">
        <v>19</v>
      </c>
      <c r="D251" s="1">
        <v>3</v>
      </c>
      <c r="E251" s="1" t="s">
        <v>10</v>
      </c>
      <c r="F251" s="4">
        <v>-17.437000000000001</v>
      </c>
      <c r="G251" s="4">
        <v>-10.423</v>
      </c>
      <c r="H251" s="4">
        <v>-136.506</v>
      </c>
      <c r="I251" s="4">
        <v>-16.187000000000001</v>
      </c>
      <c r="J251" s="4">
        <v>-1.845</v>
      </c>
      <c r="K251" s="4">
        <v>-2.714</v>
      </c>
    </row>
    <row r="252" spans="1:11" x14ac:dyDescent="0.35">
      <c r="A252" s="1">
        <v>2</v>
      </c>
      <c r="B252" s="1">
        <v>19</v>
      </c>
      <c r="D252" s="1">
        <v>3</v>
      </c>
      <c r="E252" s="1" t="s">
        <v>11</v>
      </c>
      <c r="F252" s="4">
        <v>11.163</v>
      </c>
      <c r="G252" s="4">
        <v>6.6760000000000002</v>
      </c>
      <c r="H252" s="4">
        <v>91.891999999999996</v>
      </c>
      <c r="I252" s="4">
        <v>10.971</v>
      </c>
      <c r="J252" s="4">
        <v>1.2509999999999999</v>
      </c>
      <c r="K252" s="4">
        <v>1.84</v>
      </c>
    </row>
    <row r="253" spans="1:11" x14ac:dyDescent="0.35">
      <c r="A253" s="1">
        <v>2</v>
      </c>
      <c r="B253" s="1">
        <v>19</v>
      </c>
      <c r="D253" s="1">
        <v>3</v>
      </c>
      <c r="E253" s="1" t="s">
        <v>12</v>
      </c>
      <c r="F253" s="4">
        <v>-574.35400000000004</v>
      </c>
      <c r="G253" s="4">
        <v>-342.27800000000002</v>
      </c>
      <c r="H253" s="4">
        <v>-16.265000000000001</v>
      </c>
      <c r="I253" s="4">
        <v>-1.901</v>
      </c>
      <c r="J253" s="4">
        <v>-0.221</v>
      </c>
      <c r="K253" s="4">
        <v>-0.32600000000000001</v>
      </c>
    </row>
    <row r="254" spans="1:11" x14ac:dyDescent="0.35">
      <c r="A254" s="1">
        <v>2</v>
      </c>
      <c r="B254" s="1">
        <v>19</v>
      </c>
      <c r="D254" s="1">
        <v>2</v>
      </c>
      <c r="E254" s="1" t="s">
        <v>9</v>
      </c>
      <c r="F254" s="4">
        <v>14.747</v>
      </c>
      <c r="G254" s="4">
        <v>8.8550000000000004</v>
      </c>
      <c r="H254" s="4">
        <v>178.529</v>
      </c>
      <c r="I254" s="4">
        <v>21.754999999999999</v>
      </c>
      <c r="J254" s="4">
        <v>2.4740000000000002</v>
      </c>
      <c r="K254" s="4">
        <v>3.64</v>
      </c>
    </row>
    <row r="255" spans="1:11" x14ac:dyDescent="0.35">
      <c r="A255" s="1">
        <v>2</v>
      </c>
      <c r="B255" s="1">
        <v>19</v>
      </c>
      <c r="D255" s="1">
        <v>2</v>
      </c>
      <c r="E255" s="1" t="s">
        <v>10</v>
      </c>
      <c r="F255" s="4">
        <v>-14.089</v>
      </c>
      <c r="G255" s="4">
        <v>-8.4559999999999995</v>
      </c>
      <c r="H255" s="4">
        <v>-172.67699999999999</v>
      </c>
      <c r="I255" s="4">
        <v>-20.863</v>
      </c>
      <c r="J255" s="4">
        <v>-2.2909999999999999</v>
      </c>
      <c r="K255" s="4">
        <v>-3.37</v>
      </c>
    </row>
    <row r="256" spans="1:11" x14ac:dyDescent="0.35">
      <c r="A256" s="1">
        <v>2</v>
      </c>
      <c r="B256" s="1">
        <v>19</v>
      </c>
      <c r="D256" s="1">
        <v>2</v>
      </c>
      <c r="E256" s="1" t="s">
        <v>11</v>
      </c>
      <c r="F256" s="4">
        <v>9.0109999999999992</v>
      </c>
      <c r="G256" s="4">
        <v>5.41</v>
      </c>
      <c r="H256" s="4">
        <v>109.69499999999999</v>
      </c>
      <c r="I256" s="4">
        <v>13.311</v>
      </c>
      <c r="J256" s="4">
        <v>1.4890000000000001</v>
      </c>
      <c r="K256" s="4">
        <v>2.19</v>
      </c>
    </row>
    <row r="257" spans="1:11" x14ac:dyDescent="0.35">
      <c r="A257" s="1">
        <v>2</v>
      </c>
      <c r="B257" s="1">
        <v>19</v>
      </c>
      <c r="D257" s="1">
        <v>2</v>
      </c>
      <c r="E257" s="1" t="s">
        <v>12</v>
      </c>
      <c r="F257" s="4">
        <v>-779.44200000000001</v>
      </c>
      <c r="G257" s="4">
        <v>-465.26400000000001</v>
      </c>
      <c r="H257" s="4">
        <v>-20.864999999999998</v>
      </c>
      <c r="I257" s="4">
        <v>-2.444</v>
      </c>
      <c r="J257" s="4">
        <v>-0.28199999999999997</v>
      </c>
      <c r="K257" s="4">
        <v>-0.41499999999999998</v>
      </c>
    </row>
    <row r="258" spans="1:11" x14ac:dyDescent="0.35">
      <c r="A258" s="1">
        <v>2</v>
      </c>
      <c r="B258" s="1">
        <v>19</v>
      </c>
      <c r="D258" s="1">
        <v>1</v>
      </c>
      <c r="E258" s="1" t="s">
        <v>9</v>
      </c>
      <c r="F258" s="4">
        <v>6.3840000000000003</v>
      </c>
      <c r="G258" s="4">
        <v>3.84</v>
      </c>
      <c r="H258" s="4">
        <v>158.566</v>
      </c>
      <c r="I258" s="4">
        <v>19.486000000000001</v>
      </c>
      <c r="J258" s="4">
        <v>2.5369999999999999</v>
      </c>
      <c r="K258" s="4">
        <v>3.7330000000000001</v>
      </c>
    </row>
    <row r="259" spans="1:11" x14ac:dyDescent="0.35">
      <c r="A259" s="1">
        <v>2</v>
      </c>
      <c r="B259" s="1">
        <v>19</v>
      </c>
      <c r="D259" s="1">
        <v>1</v>
      </c>
      <c r="E259" s="1" t="s">
        <v>10</v>
      </c>
      <c r="F259" s="4">
        <v>-4.734</v>
      </c>
      <c r="G259" s="4">
        <v>-2.8740000000000001</v>
      </c>
      <c r="H259" s="4">
        <v>-266.42200000000003</v>
      </c>
      <c r="I259" s="4">
        <v>-32.618000000000002</v>
      </c>
      <c r="J259" s="4">
        <v>-4.1189999999999998</v>
      </c>
      <c r="K259" s="4">
        <v>-6.0609999999999999</v>
      </c>
    </row>
    <row r="260" spans="1:11" x14ac:dyDescent="0.35">
      <c r="A260" s="1">
        <v>2</v>
      </c>
      <c r="B260" s="1">
        <v>19</v>
      </c>
      <c r="D260" s="1">
        <v>1</v>
      </c>
      <c r="E260" s="1" t="s">
        <v>11</v>
      </c>
      <c r="F260" s="4">
        <v>3.089</v>
      </c>
      <c r="G260" s="4">
        <v>1.865</v>
      </c>
      <c r="H260" s="4">
        <v>118.032</v>
      </c>
      <c r="I260" s="4">
        <v>14.471</v>
      </c>
      <c r="J260" s="4">
        <v>1.849</v>
      </c>
      <c r="K260" s="4">
        <v>2.72</v>
      </c>
    </row>
    <row r="261" spans="1:11" x14ac:dyDescent="0.35">
      <c r="A261" s="1">
        <v>2</v>
      </c>
      <c r="B261" s="1">
        <v>19</v>
      </c>
      <c r="D261" s="1">
        <v>1</v>
      </c>
      <c r="E261" s="1" t="s">
        <v>12</v>
      </c>
      <c r="F261" s="4">
        <v>-1010.322</v>
      </c>
      <c r="G261" s="4">
        <v>-603.36900000000003</v>
      </c>
      <c r="H261" s="4">
        <v>-27.164999999999999</v>
      </c>
      <c r="I261" s="4">
        <v>-3.2029999999999998</v>
      </c>
      <c r="J261" s="4">
        <v>-0.375</v>
      </c>
      <c r="K261" s="4">
        <v>-0.55200000000000005</v>
      </c>
    </row>
    <row r="262" spans="1:11" x14ac:dyDescent="0.35">
      <c r="A262" s="1">
        <v>2</v>
      </c>
      <c r="B262" s="1">
        <v>20</v>
      </c>
      <c r="D262" s="1">
        <v>5</v>
      </c>
      <c r="E262" s="1" t="s">
        <v>9</v>
      </c>
      <c r="F262" s="4">
        <v>36.121000000000002</v>
      </c>
      <c r="G262" s="4">
        <v>21.41</v>
      </c>
      <c r="H262" s="4">
        <v>22.966999999999999</v>
      </c>
      <c r="I262" s="4">
        <v>2.5499999999999998</v>
      </c>
      <c r="J262" s="4">
        <v>0.28000000000000003</v>
      </c>
      <c r="K262" s="4">
        <v>0.41199999999999998</v>
      </c>
    </row>
    <row r="263" spans="1:11" x14ac:dyDescent="0.35">
      <c r="A263" s="1">
        <v>2</v>
      </c>
      <c r="B263" s="1">
        <v>20</v>
      </c>
      <c r="D263" s="1">
        <v>5</v>
      </c>
      <c r="E263" s="1" t="s">
        <v>10</v>
      </c>
      <c r="F263" s="4">
        <v>-31.895</v>
      </c>
      <c r="G263" s="4">
        <v>-18.998000000000001</v>
      </c>
      <c r="H263" s="4">
        <v>-21.38</v>
      </c>
      <c r="I263" s="4">
        <v>-2.363</v>
      </c>
      <c r="J263" s="4">
        <v>-0.25600000000000001</v>
      </c>
      <c r="K263" s="4">
        <v>-0.377</v>
      </c>
    </row>
    <row r="264" spans="1:11" x14ac:dyDescent="0.35">
      <c r="A264" s="1">
        <v>2</v>
      </c>
      <c r="B264" s="1">
        <v>20</v>
      </c>
      <c r="D264" s="1">
        <v>5</v>
      </c>
      <c r="E264" s="1" t="s">
        <v>11</v>
      </c>
      <c r="F264" s="4">
        <v>21.254999999999999</v>
      </c>
      <c r="G264" s="4">
        <v>12.627000000000001</v>
      </c>
      <c r="H264" s="4">
        <v>13.856999999999999</v>
      </c>
      <c r="I264" s="4">
        <v>1.5349999999999999</v>
      </c>
      <c r="J264" s="4">
        <v>0.16800000000000001</v>
      </c>
      <c r="K264" s="4">
        <v>0.247</v>
      </c>
    </row>
    <row r="265" spans="1:11" x14ac:dyDescent="0.35">
      <c r="A265" s="1">
        <v>2</v>
      </c>
      <c r="B265" s="1">
        <v>20</v>
      </c>
      <c r="D265" s="1">
        <v>5</v>
      </c>
      <c r="E265" s="1" t="s">
        <v>12</v>
      </c>
      <c r="F265" s="4">
        <v>-79.277000000000001</v>
      </c>
      <c r="G265" s="4">
        <v>-46.7</v>
      </c>
      <c r="H265" s="4">
        <v>-14.246</v>
      </c>
      <c r="I265" s="4">
        <v>-1.579</v>
      </c>
      <c r="J265" s="4">
        <v>-0.17299999999999999</v>
      </c>
      <c r="K265" s="4">
        <v>-0.254</v>
      </c>
    </row>
    <row r="266" spans="1:11" x14ac:dyDescent="0.35">
      <c r="A266" s="1">
        <v>2</v>
      </c>
      <c r="B266" s="1">
        <v>20</v>
      </c>
      <c r="D266" s="1">
        <v>4</v>
      </c>
      <c r="E266" s="1" t="s">
        <v>9</v>
      </c>
      <c r="F266" s="4">
        <v>27.337</v>
      </c>
      <c r="G266" s="4">
        <v>16.367999999999999</v>
      </c>
      <c r="H266" s="4">
        <v>39.619</v>
      </c>
      <c r="I266" s="4">
        <v>4.62</v>
      </c>
      <c r="J266" s="4">
        <v>0.53100000000000003</v>
      </c>
      <c r="K266" s="4">
        <v>0.78100000000000003</v>
      </c>
    </row>
    <row r="267" spans="1:11" x14ac:dyDescent="0.35">
      <c r="A267" s="1">
        <v>2</v>
      </c>
      <c r="B267" s="1">
        <v>20</v>
      </c>
      <c r="D267" s="1">
        <v>4</v>
      </c>
      <c r="E267" s="1" t="s">
        <v>10</v>
      </c>
      <c r="F267" s="4">
        <v>-27.19</v>
      </c>
      <c r="G267" s="4">
        <v>-16.271000000000001</v>
      </c>
      <c r="H267" s="4">
        <v>-37.418999999999997</v>
      </c>
      <c r="I267" s="4">
        <v>-4.3410000000000002</v>
      </c>
      <c r="J267" s="4">
        <v>-0.498</v>
      </c>
      <c r="K267" s="4">
        <v>-0.73299999999999998</v>
      </c>
    </row>
    <row r="268" spans="1:11" x14ac:dyDescent="0.35">
      <c r="A268" s="1">
        <v>2</v>
      </c>
      <c r="B268" s="1">
        <v>20</v>
      </c>
      <c r="D268" s="1">
        <v>4</v>
      </c>
      <c r="E268" s="1" t="s">
        <v>11</v>
      </c>
      <c r="F268" s="4">
        <v>17.04</v>
      </c>
      <c r="G268" s="4">
        <v>10.199999999999999</v>
      </c>
      <c r="H268" s="4">
        <v>24.073</v>
      </c>
      <c r="I268" s="4">
        <v>2.8</v>
      </c>
      <c r="J268" s="4">
        <v>0.32200000000000001</v>
      </c>
      <c r="K268" s="4">
        <v>0.47299999999999998</v>
      </c>
    </row>
    <row r="269" spans="1:11" x14ac:dyDescent="0.35">
      <c r="A269" s="1">
        <v>2</v>
      </c>
      <c r="B269" s="1">
        <v>20</v>
      </c>
      <c r="D269" s="1">
        <v>4</v>
      </c>
      <c r="E269" s="1" t="s">
        <v>12</v>
      </c>
      <c r="F269" s="4">
        <v>-182.166</v>
      </c>
      <c r="G269" s="4">
        <v>-108.303</v>
      </c>
      <c r="H269" s="4">
        <v>-51.795000000000002</v>
      </c>
      <c r="I269" s="4">
        <v>-5.8579999999999997</v>
      </c>
      <c r="J269" s="4">
        <v>-0.66200000000000003</v>
      </c>
      <c r="K269" s="4">
        <v>-0.97399999999999998</v>
      </c>
    </row>
    <row r="270" spans="1:11" x14ac:dyDescent="0.35">
      <c r="A270" s="1">
        <v>2</v>
      </c>
      <c r="B270" s="1">
        <v>20</v>
      </c>
      <c r="D270" s="1">
        <v>3</v>
      </c>
      <c r="E270" s="1" t="s">
        <v>9</v>
      </c>
      <c r="F270" s="4">
        <v>25.946999999999999</v>
      </c>
      <c r="G270" s="4">
        <v>15.528</v>
      </c>
      <c r="H270" s="4">
        <v>54.503</v>
      </c>
      <c r="I270" s="4">
        <v>6.5170000000000003</v>
      </c>
      <c r="J270" s="4">
        <v>0.74399999999999999</v>
      </c>
      <c r="K270" s="4">
        <v>1.095</v>
      </c>
    </row>
    <row r="271" spans="1:11" x14ac:dyDescent="0.35">
      <c r="A271" s="1">
        <v>2</v>
      </c>
      <c r="B271" s="1">
        <v>20</v>
      </c>
      <c r="D271" s="1">
        <v>3</v>
      </c>
      <c r="E271" s="1" t="s">
        <v>10</v>
      </c>
      <c r="F271" s="4">
        <v>-24.922999999999998</v>
      </c>
      <c r="G271" s="4">
        <v>-14.919</v>
      </c>
      <c r="H271" s="4">
        <v>-52.765000000000001</v>
      </c>
      <c r="I271" s="4">
        <v>-6.2889999999999997</v>
      </c>
      <c r="J271" s="4">
        <v>-0.71699999999999997</v>
      </c>
      <c r="K271" s="4">
        <v>-1.0549999999999999</v>
      </c>
    </row>
    <row r="272" spans="1:11" x14ac:dyDescent="0.35">
      <c r="A272" s="1">
        <v>2</v>
      </c>
      <c r="B272" s="1">
        <v>20</v>
      </c>
      <c r="D272" s="1">
        <v>3</v>
      </c>
      <c r="E272" s="1" t="s">
        <v>11</v>
      </c>
      <c r="F272" s="4">
        <v>15.897</v>
      </c>
      <c r="G272" s="4">
        <v>9.5150000000000006</v>
      </c>
      <c r="H272" s="4">
        <v>33.520000000000003</v>
      </c>
      <c r="I272" s="4">
        <v>4.0019999999999998</v>
      </c>
      <c r="J272" s="4">
        <v>0.45700000000000002</v>
      </c>
      <c r="K272" s="4">
        <v>0.67200000000000004</v>
      </c>
    </row>
    <row r="273" spans="1:11" x14ac:dyDescent="0.35">
      <c r="A273" s="1">
        <v>2</v>
      </c>
      <c r="B273" s="1">
        <v>20</v>
      </c>
      <c r="D273" s="1">
        <v>3</v>
      </c>
      <c r="E273" s="1" t="s">
        <v>12</v>
      </c>
      <c r="F273" s="4">
        <v>-281.61799999999999</v>
      </c>
      <c r="G273" s="4">
        <v>-167.886</v>
      </c>
      <c r="H273" s="4">
        <v>-108.765</v>
      </c>
      <c r="I273" s="4">
        <v>-12.564</v>
      </c>
      <c r="J273" s="4">
        <v>-1.4419999999999999</v>
      </c>
      <c r="K273" s="4">
        <v>-2.121</v>
      </c>
    </row>
    <row r="274" spans="1:11" x14ac:dyDescent="0.35">
      <c r="A274" s="1">
        <v>2</v>
      </c>
      <c r="B274" s="1">
        <v>20</v>
      </c>
      <c r="D274" s="1">
        <v>2</v>
      </c>
      <c r="E274" s="1" t="s">
        <v>9</v>
      </c>
      <c r="F274" s="4">
        <v>23.780999999999999</v>
      </c>
      <c r="G274" s="4">
        <v>14.243</v>
      </c>
      <c r="H274" s="4">
        <v>65.263000000000005</v>
      </c>
      <c r="I274" s="4">
        <v>7.9269999999999996</v>
      </c>
      <c r="J274" s="4">
        <v>0.91200000000000003</v>
      </c>
      <c r="K274" s="4">
        <v>1.3420000000000001</v>
      </c>
    </row>
    <row r="275" spans="1:11" x14ac:dyDescent="0.35">
      <c r="A275" s="1">
        <v>2</v>
      </c>
      <c r="B275" s="1">
        <v>20</v>
      </c>
      <c r="D275" s="1">
        <v>2</v>
      </c>
      <c r="E275" s="1" t="s">
        <v>10</v>
      </c>
      <c r="F275" s="4">
        <v>-23.882000000000001</v>
      </c>
      <c r="G275" s="4">
        <v>-14.295999999999999</v>
      </c>
      <c r="H275" s="4">
        <v>-66.742000000000004</v>
      </c>
      <c r="I275" s="4">
        <v>-8.0920000000000005</v>
      </c>
      <c r="J275" s="4">
        <v>-0.92700000000000005</v>
      </c>
      <c r="K275" s="4">
        <v>-1.3640000000000001</v>
      </c>
    </row>
    <row r="276" spans="1:11" x14ac:dyDescent="0.35">
      <c r="A276" s="1">
        <v>2</v>
      </c>
      <c r="B276" s="1">
        <v>20</v>
      </c>
      <c r="D276" s="1">
        <v>2</v>
      </c>
      <c r="E276" s="1" t="s">
        <v>11</v>
      </c>
      <c r="F276" s="4">
        <v>14.895</v>
      </c>
      <c r="G276" s="4">
        <v>8.9190000000000005</v>
      </c>
      <c r="H276" s="4">
        <v>41.250999999999998</v>
      </c>
      <c r="I276" s="4">
        <v>5.0060000000000002</v>
      </c>
      <c r="J276" s="4">
        <v>0.57499999999999996</v>
      </c>
      <c r="K276" s="4">
        <v>0.84599999999999997</v>
      </c>
    </row>
    <row r="277" spans="1:11" x14ac:dyDescent="0.35">
      <c r="A277" s="1">
        <v>2</v>
      </c>
      <c r="B277" s="1">
        <v>20</v>
      </c>
      <c r="D277" s="1">
        <v>2</v>
      </c>
      <c r="E277" s="1" t="s">
        <v>12</v>
      </c>
      <c r="F277" s="4">
        <v>-377.87200000000001</v>
      </c>
      <c r="G277" s="4">
        <v>-225.56700000000001</v>
      </c>
      <c r="H277" s="4">
        <v>-181.84899999999999</v>
      </c>
      <c r="I277" s="4">
        <v>-21.338999999999999</v>
      </c>
      <c r="J277" s="4">
        <v>-2.4630000000000001</v>
      </c>
      <c r="K277" s="4">
        <v>-3.6230000000000002</v>
      </c>
    </row>
    <row r="278" spans="1:11" x14ac:dyDescent="0.35">
      <c r="A278" s="1">
        <v>2</v>
      </c>
      <c r="B278" s="1">
        <v>20</v>
      </c>
      <c r="D278" s="1">
        <v>1</v>
      </c>
      <c r="E278" s="1" t="s">
        <v>9</v>
      </c>
      <c r="F278" s="4">
        <v>13.923</v>
      </c>
      <c r="G278" s="4">
        <v>8.3320000000000007</v>
      </c>
      <c r="H278" s="4">
        <v>51.406999999999996</v>
      </c>
      <c r="I278" s="4">
        <v>6.2990000000000004</v>
      </c>
      <c r="J278" s="4">
        <v>0.79500000000000004</v>
      </c>
      <c r="K278" s="4">
        <v>1.17</v>
      </c>
    </row>
    <row r="279" spans="1:11" x14ac:dyDescent="0.35">
      <c r="A279" s="1">
        <v>2</v>
      </c>
      <c r="B279" s="1">
        <v>20</v>
      </c>
      <c r="D279" s="1">
        <v>1</v>
      </c>
      <c r="E279" s="1" t="s">
        <v>10</v>
      </c>
      <c r="F279" s="4">
        <v>-7.2450000000000001</v>
      </c>
      <c r="G279" s="4">
        <v>-4.3410000000000002</v>
      </c>
      <c r="H279" s="4">
        <v>-60.088000000000001</v>
      </c>
      <c r="I279" s="4">
        <v>-7.3529999999999998</v>
      </c>
      <c r="J279" s="4">
        <v>-0.92100000000000004</v>
      </c>
      <c r="K279" s="4">
        <v>-1.355</v>
      </c>
    </row>
    <row r="280" spans="1:11" x14ac:dyDescent="0.35">
      <c r="A280" s="1">
        <v>2</v>
      </c>
      <c r="B280" s="1">
        <v>20</v>
      </c>
      <c r="D280" s="1">
        <v>1</v>
      </c>
      <c r="E280" s="1" t="s">
        <v>11</v>
      </c>
      <c r="F280" s="4">
        <v>5.88</v>
      </c>
      <c r="G280" s="4">
        <v>3.52</v>
      </c>
      <c r="H280" s="4">
        <v>30.971</v>
      </c>
      <c r="I280" s="4">
        <v>3.7919999999999998</v>
      </c>
      <c r="J280" s="4">
        <v>0.47699999999999998</v>
      </c>
      <c r="K280" s="4">
        <v>0.70099999999999996</v>
      </c>
    </row>
    <row r="281" spans="1:11" x14ac:dyDescent="0.35">
      <c r="A281" s="1">
        <v>2</v>
      </c>
      <c r="B281" s="1">
        <v>20</v>
      </c>
      <c r="D281" s="1">
        <v>1</v>
      </c>
      <c r="E281" s="1" t="s">
        <v>12</v>
      </c>
      <c r="F281" s="4">
        <v>-473.41699999999997</v>
      </c>
      <c r="G281" s="4">
        <v>-282.726</v>
      </c>
      <c r="H281" s="4">
        <v>-257.16500000000002</v>
      </c>
      <c r="I281" s="4">
        <v>-30.492999999999999</v>
      </c>
      <c r="J281" s="4">
        <v>-3.577</v>
      </c>
      <c r="K281" s="4">
        <v>-5.2619999999999996</v>
      </c>
    </row>
    <row r="282" spans="1:11" x14ac:dyDescent="0.35">
      <c r="A282" s="1">
        <v>3</v>
      </c>
      <c r="B282" s="1">
        <v>7</v>
      </c>
      <c r="D282" s="1">
        <v>5</v>
      </c>
      <c r="E282" s="1" t="s">
        <v>9</v>
      </c>
      <c r="F282" s="4">
        <v>-17.12</v>
      </c>
      <c r="G282" s="4">
        <v>-10.407</v>
      </c>
      <c r="H282" s="4">
        <v>6.1449999999999996</v>
      </c>
      <c r="I282" s="4">
        <v>-1.5349999999999999</v>
      </c>
      <c r="J282" s="4">
        <v>-0.221</v>
      </c>
      <c r="K282" s="4">
        <v>-0.32600000000000001</v>
      </c>
    </row>
    <row r="283" spans="1:11" x14ac:dyDescent="0.35">
      <c r="A283" s="1">
        <v>3</v>
      </c>
      <c r="B283" s="1">
        <v>7</v>
      </c>
      <c r="D283" s="1">
        <v>5</v>
      </c>
      <c r="E283" s="1" t="s">
        <v>10</v>
      </c>
      <c r="F283" s="4">
        <v>12.496</v>
      </c>
      <c r="G283" s="4">
        <v>7.6340000000000003</v>
      </c>
      <c r="H283" s="4">
        <v>-2.1269999999999998</v>
      </c>
      <c r="I283" s="4">
        <v>0.50600000000000001</v>
      </c>
      <c r="J283" s="4">
        <v>0.05</v>
      </c>
      <c r="K283" s="4">
        <v>7.2999999999999995E-2</v>
      </c>
    </row>
    <row r="284" spans="1:11" x14ac:dyDescent="0.35">
      <c r="A284" s="1">
        <v>3</v>
      </c>
      <c r="B284" s="1">
        <v>7</v>
      </c>
      <c r="D284" s="1">
        <v>5</v>
      </c>
      <c r="E284" s="1" t="s">
        <v>11</v>
      </c>
      <c r="F284" s="4">
        <v>-9.2550000000000008</v>
      </c>
      <c r="G284" s="4">
        <v>-5.6379999999999999</v>
      </c>
      <c r="H284" s="4">
        <v>2.2290000000000001</v>
      </c>
      <c r="I284" s="4">
        <v>-0.60099999999999998</v>
      </c>
      <c r="J284" s="4">
        <v>-8.5000000000000006E-2</v>
      </c>
      <c r="K284" s="4">
        <v>-0.125</v>
      </c>
    </row>
    <row r="285" spans="1:11" x14ac:dyDescent="0.35">
      <c r="A285" s="1">
        <v>3</v>
      </c>
      <c r="B285" s="1">
        <v>7</v>
      </c>
      <c r="D285" s="1">
        <v>5</v>
      </c>
      <c r="E285" s="1" t="s">
        <v>12</v>
      </c>
      <c r="F285" s="4">
        <v>-24.326000000000001</v>
      </c>
      <c r="G285" s="4">
        <v>-14.776999999999999</v>
      </c>
      <c r="H285" s="4">
        <v>2.48</v>
      </c>
      <c r="I285" s="4">
        <v>-0.62</v>
      </c>
      <c r="J285" s="4">
        <v>-8.8999999999999996E-2</v>
      </c>
      <c r="K285" s="4">
        <v>-0.13200000000000001</v>
      </c>
    </row>
    <row r="286" spans="1:11" x14ac:dyDescent="0.35">
      <c r="A286" s="1">
        <v>3</v>
      </c>
      <c r="B286" s="1">
        <v>7</v>
      </c>
      <c r="D286" s="1">
        <v>4</v>
      </c>
      <c r="E286" s="1" t="s">
        <v>9</v>
      </c>
      <c r="F286" s="4">
        <v>-9.1669999999999998</v>
      </c>
      <c r="G286" s="4">
        <v>-5.64</v>
      </c>
      <c r="H286" s="4">
        <v>10.064</v>
      </c>
      <c r="I286" s="4">
        <v>-2.1539999999999999</v>
      </c>
      <c r="J286" s="4">
        <v>-0.3</v>
      </c>
      <c r="K286" s="4">
        <v>-0.442</v>
      </c>
    </row>
    <row r="287" spans="1:11" x14ac:dyDescent="0.35">
      <c r="A287" s="1">
        <v>3</v>
      </c>
      <c r="B287" s="1">
        <v>7</v>
      </c>
      <c r="D287" s="1">
        <v>4</v>
      </c>
      <c r="E287" s="1" t="s">
        <v>10</v>
      </c>
      <c r="F287" s="4">
        <v>10.294</v>
      </c>
      <c r="G287" s="4">
        <v>6.3170000000000002</v>
      </c>
      <c r="H287" s="4">
        <v>-3.7069999999999999</v>
      </c>
      <c r="I287" s="4">
        <v>0.89700000000000002</v>
      </c>
      <c r="J287" s="4">
        <v>0.11700000000000001</v>
      </c>
      <c r="K287" s="4">
        <v>0.17199999999999999</v>
      </c>
    </row>
    <row r="288" spans="1:11" x14ac:dyDescent="0.35">
      <c r="A288" s="1">
        <v>3</v>
      </c>
      <c r="B288" s="1">
        <v>7</v>
      </c>
      <c r="D288" s="1">
        <v>4</v>
      </c>
      <c r="E288" s="1" t="s">
        <v>11</v>
      </c>
      <c r="F288" s="4">
        <v>-6.0819999999999999</v>
      </c>
      <c r="G288" s="4">
        <v>-3.7370000000000001</v>
      </c>
      <c r="H288" s="4">
        <v>4.1369999999999996</v>
      </c>
      <c r="I288" s="4">
        <v>-0.92600000000000005</v>
      </c>
      <c r="J288" s="4">
        <v>-0.13</v>
      </c>
      <c r="K288" s="4">
        <v>-0.192</v>
      </c>
    </row>
    <row r="289" spans="1:11" x14ac:dyDescent="0.35">
      <c r="A289" s="1">
        <v>3</v>
      </c>
      <c r="B289" s="1">
        <v>7</v>
      </c>
      <c r="D289" s="1">
        <v>4</v>
      </c>
      <c r="E289" s="1" t="s">
        <v>12</v>
      </c>
      <c r="F289" s="4">
        <v>-52.692</v>
      </c>
      <c r="G289" s="4">
        <v>-32.158000000000001</v>
      </c>
      <c r="H289" s="4">
        <v>6.76</v>
      </c>
      <c r="I289" s="4">
        <v>-1.6359999999999999</v>
      </c>
      <c r="J289" s="4">
        <v>-0.23599999999999999</v>
      </c>
      <c r="K289" s="4">
        <v>-0.34699999999999998</v>
      </c>
    </row>
    <row r="290" spans="1:11" x14ac:dyDescent="0.35">
      <c r="A290" s="1">
        <v>3</v>
      </c>
      <c r="B290" s="1">
        <v>7</v>
      </c>
      <c r="D290" s="1">
        <v>3</v>
      </c>
      <c r="E290" s="1" t="s">
        <v>9</v>
      </c>
      <c r="F290" s="4">
        <v>-10.863</v>
      </c>
      <c r="G290" s="4">
        <v>-6.6509999999999998</v>
      </c>
      <c r="H290" s="4">
        <v>12.045999999999999</v>
      </c>
      <c r="I290" s="4">
        <v>-2.5640000000000001</v>
      </c>
      <c r="J290" s="4">
        <v>-0.35299999999999998</v>
      </c>
      <c r="K290" s="4">
        <v>-0.51900000000000002</v>
      </c>
    </row>
    <row r="291" spans="1:11" x14ac:dyDescent="0.35">
      <c r="A291" s="1">
        <v>3</v>
      </c>
      <c r="B291" s="1">
        <v>7</v>
      </c>
      <c r="D291" s="1">
        <v>3</v>
      </c>
      <c r="E291" s="1" t="s">
        <v>10</v>
      </c>
      <c r="F291" s="4">
        <v>10.226000000000001</v>
      </c>
      <c r="G291" s="4">
        <v>6.2679999999999998</v>
      </c>
      <c r="H291" s="4">
        <v>-7.4020000000000001</v>
      </c>
      <c r="I291" s="4">
        <v>1.6739999999999999</v>
      </c>
      <c r="J291" s="4">
        <v>0.23100000000000001</v>
      </c>
      <c r="K291" s="4">
        <v>0.34</v>
      </c>
    </row>
    <row r="292" spans="1:11" x14ac:dyDescent="0.35">
      <c r="A292" s="1">
        <v>3</v>
      </c>
      <c r="B292" s="1">
        <v>7</v>
      </c>
      <c r="D292" s="1">
        <v>3</v>
      </c>
      <c r="E292" s="1" t="s">
        <v>11</v>
      </c>
      <c r="F292" s="4">
        <v>-6.59</v>
      </c>
      <c r="G292" s="4">
        <v>-4.0369999999999999</v>
      </c>
      <c r="H292" s="4">
        <v>6.0030000000000001</v>
      </c>
      <c r="I292" s="4">
        <v>-1.3109999999999999</v>
      </c>
      <c r="J292" s="4">
        <v>-0.182</v>
      </c>
      <c r="K292" s="4">
        <v>-0.26800000000000002</v>
      </c>
    </row>
    <row r="293" spans="1:11" x14ac:dyDescent="0.35">
      <c r="A293" s="1">
        <v>3</v>
      </c>
      <c r="B293" s="1">
        <v>7</v>
      </c>
      <c r="D293" s="1">
        <v>3</v>
      </c>
      <c r="E293" s="1" t="s">
        <v>12</v>
      </c>
      <c r="F293" s="4">
        <v>-80.921000000000006</v>
      </c>
      <c r="G293" s="4">
        <v>-49.456000000000003</v>
      </c>
      <c r="H293" s="4">
        <v>12.86</v>
      </c>
      <c r="I293" s="4">
        <v>-3.0019999999999998</v>
      </c>
      <c r="J293" s="4">
        <v>-0.432</v>
      </c>
      <c r="K293" s="4">
        <v>-0.63500000000000001</v>
      </c>
    </row>
    <row r="294" spans="1:11" x14ac:dyDescent="0.35">
      <c r="A294" s="1">
        <v>3</v>
      </c>
      <c r="B294" s="1">
        <v>7</v>
      </c>
      <c r="D294" s="1">
        <v>2</v>
      </c>
      <c r="E294" s="1" t="s">
        <v>9</v>
      </c>
      <c r="F294" s="4">
        <v>-11.032</v>
      </c>
      <c r="G294" s="4">
        <v>-6.7590000000000003</v>
      </c>
      <c r="H294" s="4">
        <v>11.279</v>
      </c>
      <c r="I294" s="4">
        <v>-2.3650000000000002</v>
      </c>
      <c r="J294" s="4">
        <v>-0.32300000000000001</v>
      </c>
      <c r="K294" s="4">
        <v>-0.47599999999999998</v>
      </c>
    </row>
    <row r="295" spans="1:11" x14ac:dyDescent="0.35">
      <c r="A295" s="1">
        <v>3</v>
      </c>
      <c r="B295" s="1">
        <v>7</v>
      </c>
      <c r="D295" s="1">
        <v>2</v>
      </c>
      <c r="E295" s="1" t="s">
        <v>10</v>
      </c>
      <c r="F295" s="4">
        <v>12.319000000000001</v>
      </c>
      <c r="G295" s="4">
        <v>7.5519999999999996</v>
      </c>
      <c r="H295" s="4">
        <v>-7.99</v>
      </c>
      <c r="I295" s="4">
        <v>2.2850000000000001</v>
      </c>
      <c r="J295" s="4">
        <v>0.317</v>
      </c>
      <c r="K295" s="4">
        <v>0.46700000000000003</v>
      </c>
    </row>
    <row r="296" spans="1:11" x14ac:dyDescent="0.35">
      <c r="A296" s="1">
        <v>3</v>
      </c>
      <c r="B296" s="1">
        <v>7</v>
      </c>
      <c r="D296" s="1">
        <v>2</v>
      </c>
      <c r="E296" s="1" t="s">
        <v>11</v>
      </c>
      <c r="F296" s="4">
        <v>-7.2969999999999997</v>
      </c>
      <c r="G296" s="4">
        <v>-4.4720000000000004</v>
      </c>
      <c r="H296" s="4">
        <v>5.9409999999999998</v>
      </c>
      <c r="I296" s="4">
        <v>-1.4370000000000001</v>
      </c>
      <c r="J296" s="4">
        <v>-0.2</v>
      </c>
      <c r="K296" s="4">
        <v>-0.29499999999999998</v>
      </c>
    </row>
    <row r="297" spans="1:11" x14ac:dyDescent="0.35">
      <c r="A297" s="1">
        <v>3</v>
      </c>
      <c r="B297" s="1">
        <v>7</v>
      </c>
      <c r="D297" s="1">
        <v>2</v>
      </c>
      <c r="E297" s="1" t="s">
        <v>12</v>
      </c>
      <c r="F297" s="4">
        <v>-109.15300000000001</v>
      </c>
      <c r="G297" s="4">
        <v>-66.754999999999995</v>
      </c>
      <c r="H297" s="4">
        <v>20.334</v>
      </c>
      <c r="I297" s="4">
        <v>-4.6280000000000001</v>
      </c>
      <c r="J297" s="4">
        <v>-0.66300000000000003</v>
      </c>
      <c r="K297" s="4">
        <v>-0.97599999999999998</v>
      </c>
    </row>
    <row r="298" spans="1:11" x14ac:dyDescent="0.35">
      <c r="A298" s="1">
        <v>3</v>
      </c>
      <c r="B298" s="1">
        <v>7</v>
      </c>
      <c r="D298" s="1">
        <v>1</v>
      </c>
      <c r="E298" s="1" t="s">
        <v>9</v>
      </c>
      <c r="F298" s="4">
        <v>-8.2859999999999996</v>
      </c>
      <c r="G298" s="4">
        <v>-5.0750000000000002</v>
      </c>
      <c r="H298" s="4">
        <v>12.798</v>
      </c>
      <c r="I298" s="4">
        <v>1.9159999999999999</v>
      </c>
      <c r="J298" s="4">
        <v>-0.23799999999999999</v>
      </c>
      <c r="K298" s="4">
        <v>-0.35</v>
      </c>
    </row>
    <row r="299" spans="1:11" x14ac:dyDescent="0.35">
      <c r="A299" s="1">
        <v>3</v>
      </c>
      <c r="B299" s="1">
        <v>7</v>
      </c>
      <c r="D299" s="1">
        <v>1</v>
      </c>
      <c r="E299" s="1" t="s">
        <v>10</v>
      </c>
      <c r="F299" s="4">
        <v>3.895</v>
      </c>
      <c r="G299" s="4">
        <v>2.3860000000000001</v>
      </c>
      <c r="H299" s="4">
        <v>-39.901000000000003</v>
      </c>
      <c r="I299" s="4">
        <v>7.2089999999999996</v>
      </c>
      <c r="J299" s="4">
        <v>0.98599999999999999</v>
      </c>
      <c r="K299" s="4">
        <v>1.4510000000000001</v>
      </c>
    </row>
    <row r="300" spans="1:11" x14ac:dyDescent="0.35">
      <c r="A300" s="1">
        <v>3</v>
      </c>
      <c r="B300" s="1">
        <v>7</v>
      </c>
      <c r="D300" s="1">
        <v>1</v>
      </c>
      <c r="E300" s="1" t="s">
        <v>11</v>
      </c>
      <c r="F300" s="4">
        <v>-3.383</v>
      </c>
      <c r="G300" s="4">
        <v>-2.0720000000000001</v>
      </c>
      <c r="H300" s="4">
        <v>14.617000000000001</v>
      </c>
      <c r="I300" s="4">
        <v>2.5209999999999999</v>
      </c>
      <c r="J300" s="4">
        <v>-0.34</v>
      </c>
      <c r="K300" s="4">
        <v>-0.5</v>
      </c>
    </row>
    <row r="301" spans="1:11" x14ac:dyDescent="0.35">
      <c r="A301" s="1">
        <v>3</v>
      </c>
      <c r="B301" s="1">
        <v>7</v>
      </c>
      <c r="D301" s="1">
        <v>1</v>
      </c>
      <c r="E301" s="1" t="s">
        <v>12</v>
      </c>
      <c r="F301" s="4">
        <v>-137.19999999999999</v>
      </c>
      <c r="G301" s="4">
        <v>-83.94</v>
      </c>
      <c r="H301" s="4">
        <v>28.638000000000002</v>
      </c>
      <c r="I301" s="4">
        <v>-6.2629999999999999</v>
      </c>
      <c r="J301" s="4">
        <v>-0.89400000000000002</v>
      </c>
      <c r="K301" s="4">
        <v>-1.3160000000000001</v>
      </c>
    </row>
    <row r="302" spans="1:11" x14ac:dyDescent="0.35">
      <c r="A302" s="1">
        <v>3</v>
      </c>
      <c r="B302" s="1">
        <v>8</v>
      </c>
      <c r="D302" s="1">
        <v>5</v>
      </c>
      <c r="E302" s="1" t="s">
        <v>9</v>
      </c>
      <c r="F302" s="4">
        <v>6.125</v>
      </c>
      <c r="G302" s="4">
        <v>3.6720000000000002</v>
      </c>
      <c r="H302" s="4">
        <v>13.214</v>
      </c>
      <c r="I302" s="4">
        <v>-3.2410000000000001</v>
      </c>
      <c r="J302" s="4">
        <v>-0.46800000000000003</v>
      </c>
      <c r="K302" s="4">
        <v>-0.68799999999999994</v>
      </c>
    </row>
    <row r="303" spans="1:11" x14ac:dyDescent="0.35">
      <c r="A303" s="1">
        <v>3</v>
      </c>
      <c r="B303" s="1">
        <v>8</v>
      </c>
      <c r="D303" s="1">
        <v>5</v>
      </c>
      <c r="E303" s="1" t="s">
        <v>10</v>
      </c>
      <c r="F303" s="4">
        <v>-4.5049999999999999</v>
      </c>
      <c r="G303" s="4">
        <v>-2.7080000000000002</v>
      </c>
      <c r="H303" s="4">
        <v>-6.7</v>
      </c>
      <c r="I303" s="4">
        <v>1.772</v>
      </c>
      <c r="J303" s="4">
        <v>0.252</v>
      </c>
      <c r="K303" s="4">
        <v>0.371</v>
      </c>
    </row>
    <row r="304" spans="1:11" x14ac:dyDescent="0.35">
      <c r="A304" s="1">
        <v>3</v>
      </c>
      <c r="B304" s="1">
        <v>8</v>
      </c>
      <c r="D304" s="1">
        <v>5</v>
      </c>
      <c r="E304" s="1" t="s">
        <v>11</v>
      </c>
      <c r="F304" s="4">
        <v>3.3220000000000001</v>
      </c>
      <c r="G304" s="4">
        <v>1.994</v>
      </c>
      <c r="H304" s="4">
        <v>6.18</v>
      </c>
      <c r="I304" s="4">
        <v>-1.5609999999999999</v>
      </c>
      <c r="J304" s="4">
        <v>-0.22500000000000001</v>
      </c>
      <c r="K304" s="4">
        <v>-0.33100000000000002</v>
      </c>
    </row>
    <row r="305" spans="1:11" x14ac:dyDescent="0.35">
      <c r="A305" s="1">
        <v>3</v>
      </c>
      <c r="B305" s="1">
        <v>8</v>
      </c>
      <c r="D305" s="1">
        <v>5</v>
      </c>
      <c r="E305" s="1" t="s">
        <v>12</v>
      </c>
      <c r="F305" s="4">
        <v>-45.462000000000003</v>
      </c>
      <c r="G305" s="4">
        <v>-27.617000000000001</v>
      </c>
      <c r="H305" s="4">
        <v>1.409</v>
      </c>
      <c r="I305" s="4">
        <v>-0.308</v>
      </c>
      <c r="J305" s="4">
        <v>-4.3999999999999997E-2</v>
      </c>
      <c r="K305" s="4">
        <v>-6.4000000000000001E-2</v>
      </c>
    </row>
    <row r="306" spans="1:11" x14ac:dyDescent="0.35">
      <c r="A306" s="1">
        <v>3</v>
      </c>
      <c r="B306" s="1">
        <v>8</v>
      </c>
      <c r="D306" s="1">
        <v>4</v>
      </c>
      <c r="E306" s="1" t="s">
        <v>9</v>
      </c>
      <c r="F306" s="4">
        <v>3.1869999999999998</v>
      </c>
      <c r="G306" s="4">
        <v>1.9239999999999999</v>
      </c>
      <c r="H306" s="4">
        <v>15.824999999999999</v>
      </c>
      <c r="I306" s="4">
        <v>-3.4750000000000001</v>
      </c>
      <c r="J306" s="4">
        <v>-0.49099999999999999</v>
      </c>
      <c r="K306" s="4">
        <v>-0.72199999999999998</v>
      </c>
    </row>
    <row r="307" spans="1:11" x14ac:dyDescent="0.35">
      <c r="A307" s="1">
        <v>3</v>
      </c>
      <c r="B307" s="1">
        <v>8</v>
      </c>
      <c r="D307" s="1">
        <v>4</v>
      </c>
      <c r="E307" s="1" t="s">
        <v>10</v>
      </c>
      <c r="F307" s="4">
        <v>-3.6579999999999999</v>
      </c>
      <c r="G307" s="4">
        <v>-2.2080000000000002</v>
      </c>
      <c r="H307" s="4">
        <v>-10.148</v>
      </c>
      <c r="I307" s="4">
        <v>2.383</v>
      </c>
      <c r="J307" s="4">
        <v>0.33900000000000002</v>
      </c>
      <c r="K307" s="4">
        <v>0.498</v>
      </c>
    </row>
    <row r="308" spans="1:11" x14ac:dyDescent="0.35">
      <c r="A308" s="1">
        <v>3</v>
      </c>
      <c r="B308" s="1">
        <v>8</v>
      </c>
      <c r="D308" s="1">
        <v>4</v>
      </c>
      <c r="E308" s="1" t="s">
        <v>11</v>
      </c>
      <c r="F308" s="4">
        <v>2.1389999999999998</v>
      </c>
      <c r="G308" s="4">
        <v>1.2909999999999999</v>
      </c>
      <c r="H308" s="4">
        <v>8.0719999999999992</v>
      </c>
      <c r="I308" s="4">
        <v>-1.823</v>
      </c>
      <c r="J308" s="4">
        <v>-0.25900000000000001</v>
      </c>
      <c r="K308" s="4">
        <v>-0.38100000000000001</v>
      </c>
    </row>
    <row r="309" spans="1:11" x14ac:dyDescent="0.35">
      <c r="A309" s="1">
        <v>3</v>
      </c>
      <c r="B309" s="1">
        <v>8</v>
      </c>
      <c r="D309" s="1">
        <v>4</v>
      </c>
      <c r="E309" s="1" t="s">
        <v>12</v>
      </c>
      <c r="F309" s="4">
        <v>-96.738</v>
      </c>
      <c r="G309" s="4">
        <v>-59.066000000000003</v>
      </c>
      <c r="H309" s="4">
        <v>2.8719999999999999</v>
      </c>
      <c r="I309" s="4">
        <v>-0.63200000000000001</v>
      </c>
      <c r="J309" s="4">
        <v>-0.09</v>
      </c>
      <c r="K309" s="4">
        <v>-0.13300000000000001</v>
      </c>
    </row>
    <row r="310" spans="1:11" x14ac:dyDescent="0.35">
      <c r="A310" s="1">
        <v>3</v>
      </c>
      <c r="B310" s="1">
        <v>8</v>
      </c>
      <c r="D310" s="1">
        <v>3</v>
      </c>
      <c r="E310" s="1" t="s">
        <v>9</v>
      </c>
      <c r="F310" s="4">
        <v>3.863</v>
      </c>
      <c r="G310" s="4">
        <v>2.3370000000000002</v>
      </c>
      <c r="H310" s="4">
        <v>20.074000000000002</v>
      </c>
      <c r="I310" s="4">
        <v>-4.3529999999999998</v>
      </c>
      <c r="J310" s="4">
        <v>-0.60799999999999998</v>
      </c>
      <c r="K310" s="4">
        <v>-0.89500000000000002</v>
      </c>
    </row>
    <row r="311" spans="1:11" x14ac:dyDescent="0.35">
      <c r="A311" s="1">
        <v>3</v>
      </c>
      <c r="B311" s="1">
        <v>8</v>
      </c>
      <c r="D311" s="1">
        <v>3</v>
      </c>
      <c r="E311" s="1" t="s">
        <v>10</v>
      </c>
      <c r="F311" s="4">
        <v>-3.6760000000000002</v>
      </c>
      <c r="G311" s="4">
        <v>-2.2240000000000002</v>
      </c>
      <c r="H311" s="4">
        <v>-15.439</v>
      </c>
      <c r="I311" s="4">
        <v>3.4740000000000002</v>
      </c>
      <c r="J311" s="4">
        <v>0.48899999999999999</v>
      </c>
      <c r="K311" s="4">
        <v>0.71899999999999997</v>
      </c>
    </row>
    <row r="312" spans="1:11" x14ac:dyDescent="0.35">
      <c r="A312" s="1">
        <v>3</v>
      </c>
      <c r="B312" s="1">
        <v>8</v>
      </c>
      <c r="D312" s="1">
        <v>3</v>
      </c>
      <c r="E312" s="1" t="s">
        <v>11</v>
      </c>
      <c r="F312" s="4">
        <v>2.3559999999999999</v>
      </c>
      <c r="G312" s="4">
        <v>1.425</v>
      </c>
      <c r="H312" s="4">
        <v>11.068</v>
      </c>
      <c r="I312" s="4">
        <v>-2.44</v>
      </c>
      <c r="J312" s="4">
        <v>-0.34300000000000003</v>
      </c>
      <c r="K312" s="4">
        <v>-0.505</v>
      </c>
    </row>
    <row r="313" spans="1:11" x14ac:dyDescent="0.35">
      <c r="A313" s="1">
        <v>3</v>
      </c>
      <c r="B313" s="1">
        <v>8</v>
      </c>
      <c r="D313" s="1">
        <v>3</v>
      </c>
      <c r="E313" s="1" t="s">
        <v>12</v>
      </c>
      <c r="F313" s="4">
        <v>-148.30000000000001</v>
      </c>
      <c r="G313" s="4">
        <v>-90.679000000000002</v>
      </c>
      <c r="H313" s="4">
        <v>4.008</v>
      </c>
      <c r="I313" s="4">
        <v>-0.88700000000000001</v>
      </c>
      <c r="J313" s="4">
        <v>-0.127</v>
      </c>
      <c r="K313" s="4">
        <v>-0.186</v>
      </c>
    </row>
    <row r="314" spans="1:11" x14ac:dyDescent="0.35">
      <c r="A314" s="1">
        <v>3</v>
      </c>
      <c r="B314" s="1">
        <v>8</v>
      </c>
      <c r="D314" s="1">
        <v>2</v>
      </c>
      <c r="E314" s="1" t="s">
        <v>9</v>
      </c>
      <c r="F314" s="4">
        <v>3.9390000000000001</v>
      </c>
      <c r="G314" s="4">
        <v>2.4009999999999998</v>
      </c>
      <c r="H314" s="4">
        <v>20.593</v>
      </c>
      <c r="I314" s="4">
        <v>-4.3380000000000001</v>
      </c>
      <c r="J314" s="4">
        <v>-0.60299999999999998</v>
      </c>
      <c r="K314" s="4">
        <v>-0.88700000000000001</v>
      </c>
    </row>
    <row r="315" spans="1:11" x14ac:dyDescent="0.35">
      <c r="A315" s="1">
        <v>3</v>
      </c>
      <c r="B315" s="1">
        <v>8</v>
      </c>
      <c r="D315" s="1">
        <v>2</v>
      </c>
      <c r="E315" s="1" t="s">
        <v>10</v>
      </c>
      <c r="F315" s="4">
        <v>-4.5439999999999996</v>
      </c>
      <c r="G315" s="4">
        <v>-2.7730000000000001</v>
      </c>
      <c r="H315" s="4">
        <v>-18.337</v>
      </c>
      <c r="I315" s="4">
        <v>4.3789999999999996</v>
      </c>
      <c r="J315" s="4">
        <v>0.61499999999999999</v>
      </c>
      <c r="K315" s="4">
        <v>0.90600000000000003</v>
      </c>
    </row>
    <row r="316" spans="1:11" x14ac:dyDescent="0.35">
      <c r="A316" s="1">
        <v>3</v>
      </c>
      <c r="B316" s="1">
        <v>8</v>
      </c>
      <c r="D316" s="1">
        <v>2</v>
      </c>
      <c r="E316" s="1" t="s">
        <v>11</v>
      </c>
      <c r="F316" s="4">
        <v>2.6509999999999998</v>
      </c>
      <c r="G316" s="4">
        <v>1.617</v>
      </c>
      <c r="H316" s="4">
        <v>12.138999999999999</v>
      </c>
      <c r="I316" s="4">
        <v>-2.718</v>
      </c>
      <c r="J316" s="4">
        <v>-0.38100000000000001</v>
      </c>
      <c r="K316" s="4">
        <v>-0.56000000000000005</v>
      </c>
    </row>
    <row r="317" spans="1:11" x14ac:dyDescent="0.35">
      <c r="A317" s="1">
        <v>3</v>
      </c>
      <c r="B317" s="1">
        <v>8</v>
      </c>
      <c r="D317" s="1">
        <v>2</v>
      </c>
      <c r="E317" s="1" t="s">
        <v>12</v>
      </c>
      <c r="F317" s="4">
        <v>-199.91</v>
      </c>
      <c r="G317" s="4">
        <v>-122.312</v>
      </c>
      <c r="H317" s="4">
        <v>4.8440000000000003</v>
      </c>
      <c r="I317" s="4">
        <v>-1.0649999999999999</v>
      </c>
      <c r="J317" s="4">
        <v>-0.152</v>
      </c>
      <c r="K317" s="4">
        <v>-0.224</v>
      </c>
    </row>
    <row r="318" spans="1:11" x14ac:dyDescent="0.35">
      <c r="A318" s="1">
        <v>3</v>
      </c>
      <c r="B318" s="1">
        <v>8</v>
      </c>
      <c r="D318" s="1">
        <v>1</v>
      </c>
      <c r="E318" s="1" t="s">
        <v>9</v>
      </c>
      <c r="F318" s="4">
        <v>2.8290000000000002</v>
      </c>
      <c r="G318" s="4">
        <v>1.734</v>
      </c>
      <c r="H318" s="4">
        <v>19.643999999999998</v>
      </c>
      <c r="I318" s="4">
        <v>3.222</v>
      </c>
      <c r="J318" s="4">
        <v>-0.42599999999999999</v>
      </c>
      <c r="K318" s="4">
        <v>-0.627</v>
      </c>
    </row>
    <row r="319" spans="1:11" x14ac:dyDescent="0.35">
      <c r="A319" s="1">
        <v>3</v>
      </c>
      <c r="B319" s="1">
        <v>8</v>
      </c>
      <c r="D319" s="1">
        <v>1</v>
      </c>
      <c r="E319" s="1" t="s">
        <v>10</v>
      </c>
      <c r="F319" s="4">
        <v>-1.663</v>
      </c>
      <c r="G319" s="4">
        <v>-1.018</v>
      </c>
      <c r="H319" s="4">
        <v>-43.354999999999997</v>
      </c>
      <c r="I319" s="4">
        <v>7.883</v>
      </c>
      <c r="J319" s="4">
        <v>1.08</v>
      </c>
      <c r="K319" s="4">
        <v>1.59</v>
      </c>
    </row>
    <row r="320" spans="1:11" x14ac:dyDescent="0.35">
      <c r="A320" s="1">
        <v>3</v>
      </c>
      <c r="B320" s="1">
        <v>8</v>
      </c>
      <c r="D320" s="1">
        <v>1</v>
      </c>
      <c r="E320" s="1" t="s">
        <v>11</v>
      </c>
      <c r="F320" s="4">
        <v>1.248</v>
      </c>
      <c r="G320" s="4">
        <v>0.76400000000000001</v>
      </c>
      <c r="H320" s="4">
        <v>17.491</v>
      </c>
      <c r="I320" s="4">
        <v>-3.08</v>
      </c>
      <c r="J320" s="4">
        <v>-0.41799999999999998</v>
      </c>
      <c r="K320" s="4">
        <v>-0.61599999999999999</v>
      </c>
    </row>
    <row r="321" spans="1:11" x14ac:dyDescent="0.35">
      <c r="A321" s="1">
        <v>3</v>
      </c>
      <c r="B321" s="1">
        <v>8</v>
      </c>
      <c r="D321" s="1">
        <v>1</v>
      </c>
      <c r="E321" s="1" t="s">
        <v>12</v>
      </c>
      <c r="F321" s="4">
        <v>-251.94800000000001</v>
      </c>
      <c r="G321" s="4">
        <v>-154.19200000000001</v>
      </c>
      <c r="H321" s="4">
        <v>4.625</v>
      </c>
      <c r="I321" s="4">
        <v>-1.046</v>
      </c>
      <c r="J321" s="4">
        <v>-0.15</v>
      </c>
      <c r="K321" s="4">
        <v>-0.22</v>
      </c>
    </row>
    <row r="322" spans="1:11" x14ac:dyDescent="0.35">
      <c r="A322" s="1">
        <v>3</v>
      </c>
      <c r="B322" s="1">
        <v>9</v>
      </c>
      <c r="D322" s="1">
        <v>5</v>
      </c>
      <c r="E322" s="1" t="s">
        <v>9</v>
      </c>
      <c r="F322" s="4">
        <v>-5.4690000000000003</v>
      </c>
      <c r="G322" s="4">
        <v>-4.0060000000000002</v>
      </c>
      <c r="H322" s="4">
        <v>26.856999999999999</v>
      </c>
      <c r="I322" s="4">
        <v>-6.7110000000000003</v>
      </c>
      <c r="J322" s="4">
        <v>-0.96599999999999997</v>
      </c>
      <c r="K322" s="4">
        <v>-1.421</v>
      </c>
    </row>
    <row r="323" spans="1:11" x14ac:dyDescent="0.35">
      <c r="A323" s="1">
        <v>3</v>
      </c>
      <c r="B323" s="1">
        <v>9</v>
      </c>
      <c r="D323" s="1">
        <v>5</v>
      </c>
      <c r="E323" s="1" t="s">
        <v>10</v>
      </c>
      <c r="F323" s="4">
        <v>5.194</v>
      </c>
      <c r="G323" s="4">
        <v>3.7349999999999999</v>
      </c>
      <c r="H323" s="4">
        <v>-25.234000000000002</v>
      </c>
      <c r="I323" s="4">
        <v>6.3490000000000002</v>
      </c>
      <c r="J323" s="4">
        <v>0.91300000000000003</v>
      </c>
      <c r="K323" s="4">
        <v>1.3440000000000001</v>
      </c>
    </row>
    <row r="324" spans="1:11" x14ac:dyDescent="0.35">
      <c r="A324" s="1">
        <v>3</v>
      </c>
      <c r="B324" s="1">
        <v>9</v>
      </c>
      <c r="D324" s="1">
        <v>5</v>
      </c>
      <c r="E324" s="1" t="s">
        <v>11</v>
      </c>
      <c r="F324" s="4">
        <v>-3.3319999999999999</v>
      </c>
      <c r="G324" s="4">
        <v>-2.419</v>
      </c>
      <c r="H324" s="4">
        <v>16.277999999999999</v>
      </c>
      <c r="I324" s="4">
        <v>-4.0810000000000004</v>
      </c>
      <c r="J324" s="4">
        <v>-0.58699999999999997</v>
      </c>
      <c r="K324" s="4">
        <v>-0.86399999999999999</v>
      </c>
    </row>
    <row r="325" spans="1:11" x14ac:dyDescent="0.35">
      <c r="A325" s="1">
        <v>3</v>
      </c>
      <c r="B325" s="1">
        <v>9</v>
      </c>
      <c r="D325" s="1">
        <v>5</v>
      </c>
      <c r="E325" s="1" t="s">
        <v>12</v>
      </c>
      <c r="F325" s="4">
        <v>-49.345999999999997</v>
      </c>
      <c r="G325" s="4">
        <v>-32.264000000000003</v>
      </c>
      <c r="H325" s="4">
        <v>13.305</v>
      </c>
      <c r="I325" s="4">
        <v>-3.4260000000000002</v>
      </c>
      <c r="J325" s="4">
        <v>-0.49</v>
      </c>
      <c r="K325" s="4">
        <v>-0.72099999999999997</v>
      </c>
    </row>
    <row r="326" spans="1:11" x14ac:dyDescent="0.35">
      <c r="A326" s="1">
        <v>3</v>
      </c>
      <c r="B326" s="1">
        <v>9</v>
      </c>
      <c r="D326" s="1">
        <v>4</v>
      </c>
      <c r="E326" s="1" t="s">
        <v>9</v>
      </c>
      <c r="F326" s="4">
        <v>-4.8129999999999997</v>
      </c>
      <c r="G326" s="4">
        <v>-3.4</v>
      </c>
      <c r="H326" s="4">
        <v>43.74</v>
      </c>
      <c r="I326" s="4">
        <v>-9.9930000000000003</v>
      </c>
      <c r="J326" s="4">
        <v>-1.4279999999999999</v>
      </c>
      <c r="K326" s="4">
        <v>-2.1</v>
      </c>
    </row>
    <row r="327" spans="1:11" x14ac:dyDescent="0.35">
      <c r="A327" s="1">
        <v>3</v>
      </c>
      <c r="B327" s="1">
        <v>9</v>
      </c>
      <c r="D327" s="1">
        <v>4</v>
      </c>
      <c r="E327" s="1" t="s">
        <v>10</v>
      </c>
      <c r="F327" s="4">
        <v>4.5380000000000003</v>
      </c>
      <c r="G327" s="4">
        <v>3.2349999999999999</v>
      </c>
      <c r="H327" s="4">
        <v>-42.274000000000001</v>
      </c>
      <c r="I327" s="4">
        <v>9.7129999999999992</v>
      </c>
      <c r="J327" s="4">
        <v>1.389</v>
      </c>
      <c r="K327" s="4">
        <v>2.0430000000000001</v>
      </c>
    </row>
    <row r="328" spans="1:11" x14ac:dyDescent="0.35">
      <c r="A328" s="1">
        <v>3</v>
      </c>
      <c r="B328" s="1">
        <v>9</v>
      </c>
      <c r="D328" s="1">
        <v>4</v>
      </c>
      <c r="E328" s="1" t="s">
        <v>11</v>
      </c>
      <c r="F328" s="4">
        <v>-2.9220000000000002</v>
      </c>
      <c r="G328" s="4">
        <v>-2.0739999999999998</v>
      </c>
      <c r="H328" s="4">
        <v>26.879000000000001</v>
      </c>
      <c r="I328" s="4">
        <v>-6.1580000000000004</v>
      </c>
      <c r="J328" s="4">
        <v>-0.88</v>
      </c>
      <c r="K328" s="4">
        <v>-1.2949999999999999</v>
      </c>
    </row>
    <row r="329" spans="1:11" x14ac:dyDescent="0.35">
      <c r="A329" s="1">
        <v>3</v>
      </c>
      <c r="B329" s="1">
        <v>9</v>
      </c>
      <c r="D329" s="1">
        <v>4</v>
      </c>
      <c r="E329" s="1" t="s">
        <v>12</v>
      </c>
      <c r="F329" s="4">
        <v>-107.277</v>
      </c>
      <c r="G329" s="4">
        <v>-70.251999999999995</v>
      </c>
      <c r="H329" s="4">
        <v>55.34</v>
      </c>
      <c r="I329" s="4">
        <v>-13.492000000000001</v>
      </c>
      <c r="J329" s="4">
        <v>-1.9410000000000001</v>
      </c>
      <c r="K329" s="4">
        <v>-2.8559999999999999</v>
      </c>
    </row>
    <row r="330" spans="1:11" x14ac:dyDescent="0.35">
      <c r="A330" s="1">
        <v>3</v>
      </c>
      <c r="B330" s="1">
        <v>9</v>
      </c>
      <c r="D330" s="1">
        <v>3</v>
      </c>
      <c r="E330" s="1" t="s">
        <v>9</v>
      </c>
      <c r="F330" s="4">
        <v>-3.8090000000000002</v>
      </c>
      <c r="G330" s="4">
        <v>-2.774</v>
      </c>
      <c r="H330" s="4">
        <v>60.206000000000003</v>
      </c>
      <c r="I330" s="4">
        <v>-13.244999999999999</v>
      </c>
      <c r="J330" s="4">
        <v>-1.869</v>
      </c>
      <c r="K330" s="4">
        <v>-2.75</v>
      </c>
    </row>
    <row r="331" spans="1:11" x14ac:dyDescent="0.35">
      <c r="A331" s="1">
        <v>3</v>
      </c>
      <c r="B331" s="1">
        <v>9</v>
      </c>
      <c r="D331" s="1">
        <v>3</v>
      </c>
      <c r="E331" s="1" t="s">
        <v>10</v>
      </c>
      <c r="F331" s="4">
        <v>3.2749999999999999</v>
      </c>
      <c r="G331" s="4">
        <v>2.4359999999999999</v>
      </c>
      <c r="H331" s="4">
        <v>-59.094000000000001</v>
      </c>
      <c r="I331" s="4">
        <v>13.074</v>
      </c>
      <c r="J331" s="4">
        <v>1.847</v>
      </c>
      <c r="K331" s="4">
        <v>2.7170000000000001</v>
      </c>
    </row>
    <row r="332" spans="1:11" x14ac:dyDescent="0.35">
      <c r="A332" s="1">
        <v>3</v>
      </c>
      <c r="B332" s="1">
        <v>9</v>
      </c>
      <c r="D332" s="1">
        <v>3</v>
      </c>
      <c r="E332" s="1" t="s">
        <v>11</v>
      </c>
      <c r="F332" s="4">
        <v>-2.214</v>
      </c>
      <c r="G332" s="4">
        <v>-1.6279999999999999</v>
      </c>
      <c r="H332" s="4">
        <v>37.280999999999999</v>
      </c>
      <c r="I332" s="4">
        <v>-8.2249999999999996</v>
      </c>
      <c r="J332" s="4">
        <v>-1.161</v>
      </c>
      <c r="K332" s="4">
        <v>-1.708</v>
      </c>
    </row>
    <row r="333" spans="1:11" x14ac:dyDescent="0.35">
      <c r="A333" s="1">
        <v>3</v>
      </c>
      <c r="B333" s="1">
        <v>9</v>
      </c>
      <c r="D333" s="1">
        <v>3</v>
      </c>
      <c r="E333" s="1" t="s">
        <v>12</v>
      </c>
      <c r="F333" s="4">
        <v>-163.64099999999999</v>
      </c>
      <c r="G333" s="4">
        <v>-107.24</v>
      </c>
      <c r="H333" s="4">
        <v>121.139</v>
      </c>
      <c r="I333" s="4">
        <v>-28.273</v>
      </c>
      <c r="J333" s="4">
        <v>-4.0599999999999996</v>
      </c>
      <c r="K333" s="4">
        <v>-5.9729999999999999</v>
      </c>
    </row>
    <row r="334" spans="1:11" x14ac:dyDescent="0.35">
      <c r="A334" s="1">
        <v>3</v>
      </c>
      <c r="B334" s="1">
        <v>9</v>
      </c>
      <c r="D334" s="1">
        <v>2</v>
      </c>
      <c r="E334" s="1" t="s">
        <v>9</v>
      </c>
      <c r="F334" s="4">
        <v>-2.2879999999999998</v>
      </c>
      <c r="G334" s="4">
        <v>-1.8</v>
      </c>
      <c r="H334" s="4">
        <v>71.835999999999999</v>
      </c>
      <c r="I334" s="4">
        <v>-15.071</v>
      </c>
      <c r="J334" s="4">
        <v>-2.109</v>
      </c>
      <c r="K334" s="4">
        <v>-3.1019999999999999</v>
      </c>
    </row>
    <row r="335" spans="1:11" x14ac:dyDescent="0.35">
      <c r="A335" s="1">
        <v>3</v>
      </c>
      <c r="B335" s="1">
        <v>9</v>
      </c>
      <c r="D335" s="1">
        <v>2</v>
      </c>
      <c r="E335" s="1" t="s">
        <v>10</v>
      </c>
      <c r="F335" s="4">
        <v>1.679</v>
      </c>
      <c r="G335" s="4">
        <v>1.42</v>
      </c>
      <c r="H335" s="4">
        <v>-73.489999999999995</v>
      </c>
      <c r="I335" s="4">
        <v>15.504</v>
      </c>
      <c r="J335" s="4">
        <v>2.1720000000000002</v>
      </c>
      <c r="K335" s="4">
        <v>3.1960000000000002</v>
      </c>
    </row>
    <row r="336" spans="1:11" x14ac:dyDescent="0.35">
      <c r="A336" s="1">
        <v>3</v>
      </c>
      <c r="B336" s="1">
        <v>9</v>
      </c>
      <c r="D336" s="1">
        <v>2</v>
      </c>
      <c r="E336" s="1" t="s">
        <v>11</v>
      </c>
      <c r="F336" s="4">
        <v>-1.24</v>
      </c>
      <c r="G336" s="4">
        <v>-1.006</v>
      </c>
      <c r="H336" s="4">
        <v>45.414000000000001</v>
      </c>
      <c r="I336" s="4">
        <v>-9.5540000000000003</v>
      </c>
      <c r="J336" s="4">
        <v>-1.3380000000000001</v>
      </c>
      <c r="K336" s="4">
        <v>-1.968</v>
      </c>
    </row>
    <row r="337" spans="1:11" x14ac:dyDescent="0.35">
      <c r="A337" s="1">
        <v>3</v>
      </c>
      <c r="B337" s="1">
        <v>9</v>
      </c>
      <c r="D337" s="1">
        <v>2</v>
      </c>
      <c r="E337" s="1" t="s">
        <v>12</v>
      </c>
      <c r="F337" s="4">
        <v>-217.52</v>
      </c>
      <c r="G337" s="4">
        <v>-142.66499999999999</v>
      </c>
      <c r="H337" s="4">
        <v>207.184</v>
      </c>
      <c r="I337" s="4">
        <v>-46.789000000000001</v>
      </c>
      <c r="J337" s="4">
        <v>-6.6929999999999996</v>
      </c>
      <c r="K337" s="4">
        <v>-9.8469999999999995</v>
      </c>
    </row>
    <row r="338" spans="1:11" x14ac:dyDescent="0.35">
      <c r="A338" s="1">
        <v>3</v>
      </c>
      <c r="B338" s="1">
        <v>9</v>
      </c>
      <c r="D338" s="1">
        <v>1</v>
      </c>
      <c r="E338" s="1" t="s">
        <v>9</v>
      </c>
      <c r="F338" s="4">
        <v>-0.85699999999999998</v>
      </c>
      <c r="G338" s="4">
        <v>-0.746</v>
      </c>
      <c r="H338" s="4">
        <v>54.688000000000002</v>
      </c>
      <c r="I338" s="4">
        <v>-10.045</v>
      </c>
      <c r="J338" s="4">
        <v>-1.3779999999999999</v>
      </c>
      <c r="K338" s="4">
        <v>-2.028</v>
      </c>
    </row>
    <row r="339" spans="1:11" x14ac:dyDescent="0.35">
      <c r="A339" s="1">
        <v>3</v>
      </c>
      <c r="B339" s="1">
        <v>9</v>
      </c>
      <c r="D339" s="1">
        <v>1</v>
      </c>
      <c r="E339" s="1" t="s">
        <v>10</v>
      </c>
      <c r="F339" s="4">
        <v>0.18</v>
      </c>
      <c r="G339" s="4">
        <v>0.222</v>
      </c>
      <c r="H339" s="4">
        <v>-60.905000000000001</v>
      </c>
      <c r="I339" s="4">
        <v>11.308999999999999</v>
      </c>
      <c r="J339" s="4">
        <v>1.5569999999999999</v>
      </c>
      <c r="K339" s="4">
        <v>2.29</v>
      </c>
    </row>
    <row r="340" spans="1:11" x14ac:dyDescent="0.35">
      <c r="A340" s="1">
        <v>3</v>
      </c>
      <c r="B340" s="1">
        <v>9</v>
      </c>
      <c r="D340" s="1">
        <v>1</v>
      </c>
      <c r="E340" s="1" t="s">
        <v>11</v>
      </c>
      <c r="F340" s="4">
        <v>-0.28799999999999998</v>
      </c>
      <c r="G340" s="4">
        <v>-0.26900000000000002</v>
      </c>
      <c r="H340" s="4">
        <v>32.109000000000002</v>
      </c>
      <c r="I340" s="4">
        <v>-5.9320000000000004</v>
      </c>
      <c r="J340" s="4">
        <v>-0.81499999999999995</v>
      </c>
      <c r="K340" s="4">
        <v>-1.2</v>
      </c>
    </row>
    <row r="341" spans="1:11" x14ac:dyDescent="0.35">
      <c r="A341" s="1">
        <v>3</v>
      </c>
      <c r="B341" s="1">
        <v>9</v>
      </c>
      <c r="D341" s="1">
        <v>1</v>
      </c>
      <c r="E341" s="1" t="s">
        <v>12</v>
      </c>
      <c r="F341" s="4">
        <v>-269.03399999999999</v>
      </c>
      <c r="G341" s="4">
        <v>-176.49</v>
      </c>
      <c r="H341" s="4">
        <v>295.00200000000001</v>
      </c>
      <c r="I341" s="4">
        <v>-64.161000000000001</v>
      </c>
      <c r="J341" s="4">
        <v>-9.1430000000000007</v>
      </c>
      <c r="K341" s="4">
        <v>-13.451000000000001</v>
      </c>
    </row>
    <row r="342" spans="1:11" x14ac:dyDescent="0.35">
      <c r="A342" s="1">
        <v>3</v>
      </c>
      <c r="B342" s="1">
        <v>10</v>
      </c>
      <c r="D342" s="1">
        <v>5</v>
      </c>
      <c r="E342" s="1" t="s">
        <v>9</v>
      </c>
      <c r="F342" s="4">
        <v>-32.11</v>
      </c>
      <c r="G342" s="4">
        <v>-19.027000000000001</v>
      </c>
      <c r="H342" s="4">
        <v>67.772000000000006</v>
      </c>
      <c r="I342" s="4">
        <v>-17.091999999999999</v>
      </c>
      <c r="J342" s="4">
        <v>-2.4580000000000002</v>
      </c>
      <c r="K342" s="4">
        <v>-3.617</v>
      </c>
    </row>
    <row r="343" spans="1:11" x14ac:dyDescent="0.35">
      <c r="A343" s="1">
        <v>3</v>
      </c>
      <c r="B343" s="1">
        <v>10</v>
      </c>
      <c r="D343" s="1">
        <v>5</v>
      </c>
      <c r="E343" s="1" t="s">
        <v>10</v>
      </c>
      <c r="F343" s="4">
        <v>31.276</v>
      </c>
      <c r="G343" s="4">
        <v>18.712</v>
      </c>
      <c r="H343" s="4">
        <v>-52.628</v>
      </c>
      <c r="I343" s="4">
        <v>13.868</v>
      </c>
      <c r="J343" s="4">
        <v>1.9750000000000001</v>
      </c>
      <c r="K343" s="4">
        <v>2.9049999999999998</v>
      </c>
    </row>
    <row r="344" spans="1:11" x14ac:dyDescent="0.35">
      <c r="A344" s="1">
        <v>3</v>
      </c>
      <c r="B344" s="1">
        <v>10</v>
      </c>
      <c r="D344" s="1">
        <v>5</v>
      </c>
      <c r="E344" s="1" t="s">
        <v>11</v>
      </c>
      <c r="F344" s="4">
        <v>-19.808</v>
      </c>
      <c r="G344" s="4">
        <v>-11.792999999999999</v>
      </c>
      <c r="H344" s="4">
        <v>37.53</v>
      </c>
      <c r="I344" s="4">
        <v>-9.6639999999999997</v>
      </c>
      <c r="J344" s="4">
        <v>-1.385</v>
      </c>
      <c r="K344" s="4">
        <v>-2.0379999999999998</v>
      </c>
    </row>
    <row r="345" spans="1:11" x14ac:dyDescent="0.35">
      <c r="A345" s="1">
        <v>3</v>
      </c>
      <c r="B345" s="1">
        <v>10</v>
      </c>
      <c r="D345" s="1">
        <v>5</v>
      </c>
      <c r="E345" s="1" t="s">
        <v>12</v>
      </c>
      <c r="F345" s="4">
        <v>-77.204999999999998</v>
      </c>
      <c r="G345" s="4">
        <v>-50.225999999999999</v>
      </c>
      <c r="H345" s="4">
        <v>5.6870000000000003</v>
      </c>
      <c r="I345" s="4">
        <v>-1.3879999999999999</v>
      </c>
      <c r="J345" s="4">
        <v>-0.20100000000000001</v>
      </c>
      <c r="K345" s="4">
        <v>-0.29499999999999998</v>
      </c>
    </row>
    <row r="346" spans="1:11" x14ac:dyDescent="0.35">
      <c r="A346" s="1">
        <v>3</v>
      </c>
      <c r="B346" s="1">
        <v>10</v>
      </c>
      <c r="D346" s="1">
        <v>4</v>
      </c>
      <c r="E346" s="1" t="s">
        <v>9</v>
      </c>
      <c r="F346" s="4">
        <v>-30.263999999999999</v>
      </c>
      <c r="G346" s="4">
        <v>-18.254999999999999</v>
      </c>
      <c r="H346" s="4">
        <v>127.944</v>
      </c>
      <c r="I346" s="4">
        <v>-28.797000000000001</v>
      </c>
      <c r="J346" s="4">
        <v>-4.0960000000000001</v>
      </c>
      <c r="K346" s="4">
        <v>-6.0259999999999998</v>
      </c>
    </row>
    <row r="347" spans="1:11" x14ac:dyDescent="0.35">
      <c r="A347" s="1">
        <v>3</v>
      </c>
      <c r="B347" s="1">
        <v>10</v>
      </c>
      <c r="D347" s="1">
        <v>4</v>
      </c>
      <c r="E347" s="1" t="s">
        <v>10</v>
      </c>
      <c r="F347" s="4">
        <v>29.167999999999999</v>
      </c>
      <c r="G347" s="4">
        <v>17.556000000000001</v>
      </c>
      <c r="H347" s="4">
        <v>-102.54900000000001</v>
      </c>
      <c r="I347" s="4">
        <v>23.818999999999999</v>
      </c>
      <c r="J347" s="4">
        <v>3.4009999999999998</v>
      </c>
      <c r="K347" s="4">
        <v>5.0039999999999996</v>
      </c>
    </row>
    <row r="348" spans="1:11" x14ac:dyDescent="0.35">
      <c r="A348" s="1">
        <v>3</v>
      </c>
      <c r="B348" s="1">
        <v>10</v>
      </c>
      <c r="D348" s="1">
        <v>4</v>
      </c>
      <c r="E348" s="1" t="s">
        <v>11</v>
      </c>
      <c r="F348" s="4">
        <v>-18.573</v>
      </c>
      <c r="G348" s="4">
        <v>-11.191000000000001</v>
      </c>
      <c r="H348" s="4">
        <v>71.950999999999993</v>
      </c>
      <c r="I348" s="4">
        <v>-16.428000000000001</v>
      </c>
      <c r="J348" s="4">
        <v>-2.343</v>
      </c>
      <c r="K348" s="4">
        <v>-3.4470000000000001</v>
      </c>
    </row>
    <row r="349" spans="1:11" x14ac:dyDescent="0.35">
      <c r="A349" s="1">
        <v>3</v>
      </c>
      <c r="B349" s="1">
        <v>10</v>
      </c>
      <c r="D349" s="1">
        <v>4</v>
      </c>
      <c r="E349" s="1" t="s">
        <v>12</v>
      </c>
      <c r="F349" s="4">
        <v>-188.34700000000001</v>
      </c>
      <c r="G349" s="4">
        <v>-121.3</v>
      </c>
      <c r="H349" s="4">
        <v>16.198</v>
      </c>
      <c r="I349" s="4">
        <v>-3.8490000000000002</v>
      </c>
      <c r="J349" s="4">
        <v>-0.55500000000000005</v>
      </c>
      <c r="K349" s="4">
        <v>-0.81699999999999995</v>
      </c>
    </row>
    <row r="350" spans="1:11" x14ac:dyDescent="0.35">
      <c r="A350" s="1">
        <v>3</v>
      </c>
      <c r="B350" s="1">
        <v>10</v>
      </c>
      <c r="D350" s="1">
        <v>3</v>
      </c>
      <c r="E350" s="1" t="s">
        <v>9</v>
      </c>
      <c r="F350" s="4">
        <v>-27.178000000000001</v>
      </c>
      <c r="G350" s="4">
        <v>-16.277999999999999</v>
      </c>
      <c r="H350" s="4">
        <v>169.37200000000001</v>
      </c>
      <c r="I350" s="4">
        <v>-37.015000000000001</v>
      </c>
      <c r="J350" s="4">
        <v>-5.1970000000000001</v>
      </c>
      <c r="K350" s="4">
        <v>-7.6449999999999996</v>
      </c>
    </row>
    <row r="351" spans="1:11" x14ac:dyDescent="0.35">
      <c r="A351" s="1">
        <v>3</v>
      </c>
      <c r="B351" s="1">
        <v>10</v>
      </c>
      <c r="D351" s="1">
        <v>3</v>
      </c>
      <c r="E351" s="1" t="s">
        <v>10</v>
      </c>
      <c r="F351" s="4">
        <v>25.850999999999999</v>
      </c>
      <c r="G351" s="4">
        <v>15.478</v>
      </c>
      <c r="H351" s="4">
        <v>-150.54400000000001</v>
      </c>
      <c r="I351" s="4">
        <v>33.597000000000001</v>
      </c>
      <c r="J351" s="4">
        <v>4.7389999999999999</v>
      </c>
      <c r="K351" s="4">
        <v>6.9729999999999999</v>
      </c>
    </row>
    <row r="352" spans="1:11" x14ac:dyDescent="0.35">
      <c r="A352" s="1">
        <v>3</v>
      </c>
      <c r="B352" s="1">
        <v>10</v>
      </c>
      <c r="D352" s="1">
        <v>3</v>
      </c>
      <c r="E352" s="1" t="s">
        <v>11</v>
      </c>
      <c r="F352" s="4">
        <v>-16.571000000000002</v>
      </c>
      <c r="G352" s="4">
        <v>-9.9239999999999995</v>
      </c>
      <c r="H352" s="4">
        <v>99.917000000000002</v>
      </c>
      <c r="I352" s="4">
        <v>-22.055</v>
      </c>
      <c r="J352" s="4">
        <v>-3.105</v>
      </c>
      <c r="K352" s="4">
        <v>-4.5679999999999996</v>
      </c>
    </row>
    <row r="353" spans="1:11" x14ac:dyDescent="0.35">
      <c r="A353" s="1">
        <v>3</v>
      </c>
      <c r="B353" s="1">
        <v>10</v>
      </c>
      <c r="D353" s="1">
        <v>3</v>
      </c>
      <c r="E353" s="1" t="s">
        <v>12</v>
      </c>
      <c r="F353" s="4">
        <v>-298.97199999999998</v>
      </c>
      <c r="G353" s="4">
        <v>-192.16200000000001</v>
      </c>
      <c r="H353" s="4">
        <v>30.529</v>
      </c>
      <c r="I353" s="4">
        <v>-7.0529999999999999</v>
      </c>
      <c r="J353" s="4">
        <v>-1.0129999999999999</v>
      </c>
      <c r="K353" s="4">
        <v>-1.49</v>
      </c>
    </row>
    <row r="354" spans="1:11" x14ac:dyDescent="0.35">
      <c r="A354" s="1">
        <v>3</v>
      </c>
      <c r="B354" s="1">
        <v>10</v>
      </c>
      <c r="D354" s="1">
        <v>2</v>
      </c>
      <c r="E354" s="1" t="s">
        <v>9</v>
      </c>
      <c r="F354" s="4">
        <v>-20.881</v>
      </c>
      <c r="G354" s="4">
        <v>-12.481999999999999</v>
      </c>
      <c r="H354" s="4">
        <v>195.58199999999999</v>
      </c>
      <c r="I354" s="4">
        <v>-41.051000000000002</v>
      </c>
      <c r="J354" s="4">
        <v>-5.7240000000000002</v>
      </c>
      <c r="K354" s="4">
        <v>-8.4220000000000006</v>
      </c>
    </row>
    <row r="355" spans="1:11" x14ac:dyDescent="0.35">
      <c r="A355" s="1">
        <v>3</v>
      </c>
      <c r="B355" s="1">
        <v>10</v>
      </c>
      <c r="D355" s="1">
        <v>2</v>
      </c>
      <c r="E355" s="1" t="s">
        <v>10</v>
      </c>
      <c r="F355" s="4">
        <v>16.387</v>
      </c>
      <c r="G355" s="4">
        <v>9.84</v>
      </c>
      <c r="H355" s="4">
        <v>-193.22</v>
      </c>
      <c r="I355" s="4">
        <v>42.509</v>
      </c>
      <c r="J355" s="4">
        <v>5.9649999999999999</v>
      </c>
      <c r="K355" s="4">
        <v>8.7759999999999998</v>
      </c>
    </row>
    <row r="356" spans="1:11" x14ac:dyDescent="0.35">
      <c r="A356" s="1">
        <v>3</v>
      </c>
      <c r="B356" s="1">
        <v>10</v>
      </c>
      <c r="D356" s="1">
        <v>2</v>
      </c>
      <c r="E356" s="1" t="s">
        <v>11</v>
      </c>
      <c r="F356" s="4">
        <v>-11.646000000000001</v>
      </c>
      <c r="G356" s="4">
        <v>-6.976</v>
      </c>
      <c r="H356" s="4">
        <v>121.459</v>
      </c>
      <c r="I356" s="4">
        <v>-26.102</v>
      </c>
      <c r="J356" s="4">
        <v>-3.653</v>
      </c>
      <c r="K356" s="4">
        <v>-5.3739999999999997</v>
      </c>
    </row>
    <row r="357" spans="1:11" x14ac:dyDescent="0.35">
      <c r="A357" s="1">
        <v>3</v>
      </c>
      <c r="B357" s="1">
        <v>10</v>
      </c>
      <c r="D357" s="1">
        <v>2</v>
      </c>
      <c r="E357" s="1" t="s">
        <v>12</v>
      </c>
      <c r="F357" s="4">
        <v>-408.62599999999998</v>
      </c>
      <c r="G357" s="4">
        <v>-262.54700000000003</v>
      </c>
      <c r="H357" s="4">
        <v>46.854999999999997</v>
      </c>
      <c r="I357" s="4">
        <v>-10.657999999999999</v>
      </c>
      <c r="J357" s="4">
        <v>-1.526</v>
      </c>
      <c r="K357" s="4">
        <v>-2.2440000000000002</v>
      </c>
    </row>
    <row r="358" spans="1:11" x14ac:dyDescent="0.35">
      <c r="A358" s="1">
        <v>3</v>
      </c>
      <c r="B358" s="1">
        <v>10</v>
      </c>
      <c r="D358" s="1">
        <v>1</v>
      </c>
      <c r="E358" s="1" t="s">
        <v>9</v>
      </c>
      <c r="F358" s="4">
        <v>-8.2590000000000003</v>
      </c>
      <c r="G358" s="4">
        <v>-4.9740000000000002</v>
      </c>
      <c r="H358" s="4">
        <v>168.398</v>
      </c>
      <c r="I358" s="4">
        <v>29.353999999999999</v>
      </c>
      <c r="J358" s="4">
        <v>-3.97</v>
      </c>
      <c r="K358" s="4">
        <v>-5.84</v>
      </c>
    </row>
    <row r="359" spans="1:11" x14ac:dyDescent="0.35">
      <c r="A359" s="1">
        <v>3</v>
      </c>
      <c r="B359" s="1">
        <v>10</v>
      </c>
      <c r="D359" s="1">
        <v>1</v>
      </c>
      <c r="E359" s="1" t="s">
        <v>10</v>
      </c>
      <c r="F359" s="4">
        <v>2.778</v>
      </c>
      <c r="G359" s="4">
        <v>1.6639999999999999</v>
      </c>
      <c r="H359" s="4">
        <v>-266.858</v>
      </c>
      <c r="I359" s="4">
        <v>48.875</v>
      </c>
      <c r="J359" s="4">
        <v>6.7080000000000002</v>
      </c>
      <c r="K359" s="4">
        <v>9.8689999999999998</v>
      </c>
    </row>
    <row r="360" spans="1:11" x14ac:dyDescent="0.35">
      <c r="A360" s="1">
        <v>3</v>
      </c>
      <c r="B360" s="1">
        <v>10</v>
      </c>
      <c r="D360" s="1">
        <v>1</v>
      </c>
      <c r="E360" s="1" t="s">
        <v>11</v>
      </c>
      <c r="F360" s="4">
        <v>-3.0659999999999998</v>
      </c>
      <c r="G360" s="4">
        <v>-1.8440000000000001</v>
      </c>
      <c r="H360" s="4">
        <v>120.88800000000001</v>
      </c>
      <c r="I360" s="4">
        <v>-21.722000000000001</v>
      </c>
      <c r="J360" s="4">
        <v>-2.9660000000000002</v>
      </c>
      <c r="K360" s="4">
        <v>-4.3639999999999999</v>
      </c>
    </row>
    <row r="361" spans="1:11" x14ac:dyDescent="0.35">
      <c r="A361" s="1">
        <v>3</v>
      </c>
      <c r="B361" s="1">
        <v>10</v>
      </c>
      <c r="D361" s="1">
        <v>1</v>
      </c>
      <c r="E361" s="1" t="s">
        <v>12</v>
      </c>
      <c r="F361" s="4">
        <v>-489.62599999999998</v>
      </c>
      <c r="G361" s="4">
        <v>-316.80099999999999</v>
      </c>
      <c r="H361" s="4">
        <v>67.441999999999993</v>
      </c>
      <c r="I361" s="4">
        <v>-14.686</v>
      </c>
      <c r="J361" s="4">
        <v>-2.0950000000000002</v>
      </c>
      <c r="K361" s="4">
        <v>-3.0819999999999999</v>
      </c>
    </row>
    <row r="362" spans="1:11" x14ac:dyDescent="0.35">
      <c r="A362" s="1">
        <v>3</v>
      </c>
      <c r="B362" s="1">
        <v>11</v>
      </c>
      <c r="D362" s="1">
        <v>5</v>
      </c>
      <c r="E362" s="1" t="s">
        <v>9</v>
      </c>
      <c r="F362" s="4">
        <v>-24.800999999999998</v>
      </c>
      <c r="G362" s="4">
        <v>-15.217000000000001</v>
      </c>
      <c r="H362" s="4">
        <v>76.814999999999998</v>
      </c>
      <c r="I362" s="4">
        <v>-19.111000000000001</v>
      </c>
      <c r="J362" s="4">
        <v>-2.7549999999999999</v>
      </c>
      <c r="K362" s="4">
        <v>-4.0529999999999999</v>
      </c>
    </row>
    <row r="363" spans="1:11" x14ac:dyDescent="0.35">
      <c r="A363" s="1">
        <v>3</v>
      </c>
      <c r="B363" s="1">
        <v>11</v>
      </c>
      <c r="D363" s="1">
        <v>5</v>
      </c>
      <c r="E363" s="1" t="s">
        <v>10</v>
      </c>
      <c r="F363" s="4">
        <v>22.689</v>
      </c>
      <c r="G363" s="4">
        <v>13.878</v>
      </c>
      <c r="H363" s="4">
        <v>-59.854999999999997</v>
      </c>
      <c r="I363" s="4">
        <v>15.502000000000001</v>
      </c>
      <c r="J363" s="4">
        <v>2.2210000000000001</v>
      </c>
      <c r="K363" s="4">
        <v>3.2679999999999998</v>
      </c>
    </row>
    <row r="364" spans="1:11" x14ac:dyDescent="0.35">
      <c r="A364" s="1">
        <v>3</v>
      </c>
      <c r="B364" s="1">
        <v>11</v>
      </c>
      <c r="D364" s="1">
        <v>5</v>
      </c>
      <c r="E364" s="1" t="s">
        <v>11</v>
      </c>
      <c r="F364" s="4">
        <v>-14.840999999999999</v>
      </c>
      <c r="G364" s="4">
        <v>-9.0920000000000005</v>
      </c>
      <c r="H364" s="4">
        <v>42.631</v>
      </c>
      <c r="I364" s="4">
        <v>-10.807</v>
      </c>
      <c r="J364" s="4">
        <v>-1.5549999999999999</v>
      </c>
      <c r="K364" s="4">
        <v>-2.2879999999999998</v>
      </c>
    </row>
    <row r="365" spans="1:11" x14ac:dyDescent="0.35">
      <c r="A365" s="1">
        <v>3</v>
      </c>
      <c r="B365" s="1">
        <v>11</v>
      </c>
      <c r="D365" s="1">
        <v>5</v>
      </c>
      <c r="E365" s="1" t="s">
        <v>12</v>
      </c>
      <c r="F365" s="4">
        <v>-111.491</v>
      </c>
      <c r="G365" s="4">
        <v>-70.02</v>
      </c>
      <c r="H365" s="4">
        <v>-3.7949999999999999</v>
      </c>
      <c r="I365" s="4">
        <v>1.0389999999999999</v>
      </c>
      <c r="J365" s="4">
        <v>0.14399999999999999</v>
      </c>
      <c r="K365" s="4">
        <v>0.21199999999999999</v>
      </c>
    </row>
    <row r="366" spans="1:11" x14ac:dyDescent="0.35">
      <c r="A366" s="1">
        <v>3</v>
      </c>
      <c r="B366" s="1">
        <v>11</v>
      </c>
      <c r="D366" s="1">
        <v>4</v>
      </c>
      <c r="E366" s="1" t="s">
        <v>9</v>
      </c>
      <c r="F366" s="4">
        <v>-21.03</v>
      </c>
      <c r="G366" s="4">
        <v>-12.843</v>
      </c>
      <c r="H366" s="4">
        <v>133.767</v>
      </c>
      <c r="I366" s="4">
        <v>-30.07</v>
      </c>
      <c r="J366" s="4">
        <v>-4.2789999999999999</v>
      </c>
      <c r="K366" s="4">
        <v>-6.2949999999999999</v>
      </c>
    </row>
    <row r="367" spans="1:11" x14ac:dyDescent="0.35">
      <c r="A367" s="1">
        <v>3</v>
      </c>
      <c r="B367" s="1">
        <v>11</v>
      </c>
      <c r="D367" s="1">
        <v>4</v>
      </c>
      <c r="E367" s="1" t="s">
        <v>10</v>
      </c>
      <c r="F367" s="4">
        <v>20.564</v>
      </c>
      <c r="G367" s="4">
        <v>12.589</v>
      </c>
      <c r="H367" s="4">
        <v>-107.83199999999999</v>
      </c>
      <c r="I367" s="4">
        <v>24.978999999999999</v>
      </c>
      <c r="J367" s="4">
        <v>3.569</v>
      </c>
      <c r="K367" s="4">
        <v>5.2510000000000003</v>
      </c>
    </row>
    <row r="368" spans="1:11" x14ac:dyDescent="0.35">
      <c r="A368" s="1">
        <v>3</v>
      </c>
      <c r="B368" s="1">
        <v>11</v>
      </c>
      <c r="D368" s="1">
        <v>4</v>
      </c>
      <c r="E368" s="1" t="s">
        <v>11</v>
      </c>
      <c r="F368" s="4">
        <v>-12.997999999999999</v>
      </c>
      <c r="G368" s="4">
        <v>-7.9470000000000001</v>
      </c>
      <c r="H368" s="4">
        <v>75.424999999999997</v>
      </c>
      <c r="I368" s="4">
        <v>-17.189</v>
      </c>
      <c r="J368" s="4">
        <v>-2.452</v>
      </c>
      <c r="K368" s="4">
        <v>-3.6080000000000001</v>
      </c>
    </row>
    <row r="369" spans="1:11" x14ac:dyDescent="0.35">
      <c r="A369" s="1">
        <v>3</v>
      </c>
      <c r="B369" s="1">
        <v>11</v>
      </c>
      <c r="D369" s="1">
        <v>4</v>
      </c>
      <c r="E369" s="1" t="s">
        <v>12</v>
      </c>
      <c r="F369" s="4">
        <v>-290.34199999999998</v>
      </c>
      <c r="G369" s="4">
        <v>-181.74100000000001</v>
      </c>
      <c r="H369" s="4">
        <v>-16.484000000000002</v>
      </c>
      <c r="I369" s="4">
        <v>4.1669999999999998</v>
      </c>
      <c r="J369" s="4">
        <v>0.59599999999999997</v>
      </c>
      <c r="K369" s="4">
        <v>0.876</v>
      </c>
    </row>
    <row r="370" spans="1:11" x14ac:dyDescent="0.35">
      <c r="A370" s="1">
        <v>3</v>
      </c>
      <c r="B370" s="1">
        <v>11</v>
      </c>
      <c r="D370" s="1">
        <v>3</v>
      </c>
      <c r="E370" s="1" t="s">
        <v>9</v>
      </c>
      <c r="F370" s="4">
        <v>-19.484000000000002</v>
      </c>
      <c r="G370" s="4">
        <v>-11.929</v>
      </c>
      <c r="H370" s="4">
        <v>172.9</v>
      </c>
      <c r="I370" s="4">
        <v>-37.813000000000002</v>
      </c>
      <c r="J370" s="4">
        <v>-5.3129999999999997</v>
      </c>
      <c r="K370" s="4">
        <v>-7.8159999999999998</v>
      </c>
    </row>
    <row r="371" spans="1:11" x14ac:dyDescent="0.35">
      <c r="A371" s="1">
        <v>3</v>
      </c>
      <c r="B371" s="1">
        <v>11</v>
      </c>
      <c r="D371" s="1">
        <v>3</v>
      </c>
      <c r="E371" s="1" t="s">
        <v>10</v>
      </c>
      <c r="F371" s="4">
        <v>18.436</v>
      </c>
      <c r="G371" s="4">
        <v>11.302</v>
      </c>
      <c r="H371" s="4">
        <v>-152.77199999999999</v>
      </c>
      <c r="I371" s="4">
        <v>34.134</v>
      </c>
      <c r="J371" s="4">
        <v>4.8179999999999996</v>
      </c>
      <c r="K371" s="4">
        <v>7.0880000000000001</v>
      </c>
    </row>
    <row r="372" spans="1:11" x14ac:dyDescent="0.35">
      <c r="A372" s="1">
        <v>3</v>
      </c>
      <c r="B372" s="1">
        <v>11</v>
      </c>
      <c r="D372" s="1">
        <v>3</v>
      </c>
      <c r="E372" s="1" t="s">
        <v>11</v>
      </c>
      <c r="F372" s="4">
        <v>-11.85</v>
      </c>
      <c r="G372" s="4">
        <v>-7.26</v>
      </c>
      <c r="H372" s="4">
        <v>101.715</v>
      </c>
      <c r="I372" s="4">
        <v>-22.472000000000001</v>
      </c>
      <c r="J372" s="4">
        <v>-3.1659999999999999</v>
      </c>
      <c r="K372" s="4">
        <v>-4.6580000000000004</v>
      </c>
    </row>
    <row r="373" spans="1:11" x14ac:dyDescent="0.35">
      <c r="A373" s="1">
        <v>3</v>
      </c>
      <c r="B373" s="1">
        <v>11</v>
      </c>
      <c r="D373" s="1">
        <v>3</v>
      </c>
      <c r="E373" s="1" t="s">
        <v>12</v>
      </c>
      <c r="F373" s="4">
        <v>-470.91199999999998</v>
      </c>
      <c r="G373" s="4">
        <v>-294.45100000000002</v>
      </c>
      <c r="H373" s="4">
        <v>-39.942999999999998</v>
      </c>
      <c r="I373" s="4">
        <v>9.4529999999999994</v>
      </c>
      <c r="J373" s="4">
        <v>1.357</v>
      </c>
      <c r="K373" s="4">
        <v>1.996</v>
      </c>
    </row>
    <row r="374" spans="1:11" x14ac:dyDescent="0.35">
      <c r="A374" s="1">
        <v>3</v>
      </c>
      <c r="B374" s="1">
        <v>11</v>
      </c>
      <c r="D374" s="1">
        <v>2</v>
      </c>
      <c r="E374" s="1" t="s">
        <v>9</v>
      </c>
      <c r="F374" s="4">
        <v>-15.534000000000001</v>
      </c>
      <c r="G374" s="4">
        <v>-9.593</v>
      </c>
      <c r="H374" s="4">
        <v>196.15799999999999</v>
      </c>
      <c r="I374" s="4">
        <v>-41.247</v>
      </c>
      <c r="J374" s="4">
        <v>-5.7569999999999997</v>
      </c>
      <c r="K374" s="4">
        <v>-8.4700000000000006</v>
      </c>
    </row>
    <row r="375" spans="1:11" x14ac:dyDescent="0.35">
      <c r="A375" s="1">
        <v>3</v>
      </c>
      <c r="B375" s="1">
        <v>11</v>
      </c>
      <c r="D375" s="1">
        <v>2</v>
      </c>
      <c r="E375" s="1" t="s">
        <v>10</v>
      </c>
      <c r="F375" s="4">
        <v>12.831</v>
      </c>
      <c r="G375" s="4">
        <v>8.0670000000000002</v>
      </c>
      <c r="H375" s="4">
        <v>-193.55799999999999</v>
      </c>
      <c r="I375" s="4">
        <v>42.652000000000001</v>
      </c>
      <c r="J375" s="4">
        <v>5.9889999999999999</v>
      </c>
      <c r="K375" s="4">
        <v>8.8109999999999999</v>
      </c>
    </row>
    <row r="376" spans="1:11" x14ac:dyDescent="0.35">
      <c r="A376" s="1">
        <v>3</v>
      </c>
      <c r="B376" s="1">
        <v>11</v>
      </c>
      <c r="D376" s="1">
        <v>2</v>
      </c>
      <c r="E376" s="1" t="s">
        <v>11</v>
      </c>
      <c r="F376" s="4">
        <v>-8.8640000000000008</v>
      </c>
      <c r="G376" s="4">
        <v>-5.5190000000000001</v>
      </c>
      <c r="H376" s="4">
        <v>121.745</v>
      </c>
      <c r="I376" s="4">
        <v>-26.207999999999998</v>
      </c>
      <c r="J376" s="4">
        <v>-3.6709999999999998</v>
      </c>
      <c r="K376" s="4">
        <v>-5.4</v>
      </c>
    </row>
    <row r="377" spans="1:11" x14ac:dyDescent="0.35">
      <c r="A377" s="1">
        <v>3</v>
      </c>
      <c r="B377" s="1">
        <v>11</v>
      </c>
      <c r="D377" s="1">
        <v>2</v>
      </c>
      <c r="E377" s="1" t="s">
        <v>12</v>
      </c>
      <c r="F377" s="4">
        <v>-654.49599999999998</v>
      </c>
      <c r="G377" s="4">
        <v>-408.935</v>
      </c>
      <c r="H377" s="4">
        <v>-73.191000000000003</v>
      </c>
      <c r="I377" s="4">
        <v>16.606000000000002</v>
      </c>
      <c r="J377" s="4">
        <v>2.375</v>
      </c>
      <c r="K377" s="4">
        <v>3.4950000000000001</v>
      </c>
    </row>
    <row r="378" spans="1:11" x14ac:dyDescent="0.35">
      <c r="A378" s="1">
        <v>3</v>
      </c>
      <c r="B378" s="1">
        <v>11</v>
      </c>
      <c r="D378" s="1">
        <v>1</v>
      </c>
      <c r="E378" s="1" t="s">
        <v>9</v>
      </c>
      <c r="F378" s="4">
        <v>-7.2130000000000001</v>
      </c>
      <c r="G378" s="4">
        <v>-4.5839999999999996</v>
      </c>
      <c r="H378" s="4">
        <v>168.41900000000001</v>
      </c>
      <c r="I378" s="4">
        <v>-29.393999999999998</v>
      </c>
      <c r="J378" s="4">
        <v>-3.9790000000000001</v>
      </c>
      <c r="K378" s="4">
        <v>-5.8529999999999998</v>
      </c>
    </row>
    <row r="379" spans="1:11" x14ac:dyDescent="0.35">
      <c r="A379" s="1">
        <v>3</v>
      </c>
      <c r="B379" s="1">
        <v>11</v>
      </c>
      <c r="D379" s="1">
        <v>1</v>
      </c>
      <c r="E379" s="1" t="s">
        <v>10</v>
      </c>
      <c r="F379" s="4">
        <v>2.2549999999999999</v>
      </c>
      <c r="G379" s="4">
        <v>1.4690000000000001</v>
      </c>
      <c r="H379" s="4">
        <v>-266.87200000000001</v>
      </c>
      <c r="I379" s="4">
        <v>48.896000000000001</v>
      </c>
      <c r="J379" s="4">
        <v>6.7119999999999997</v>
      </c>
      <c r="K379" s="4">
        <v>9.875</v>
      </c>
    </row>
    <row r="380" spans="1:11" x14ac:dyDescent="0.35">
      <c r="A380" s="1">
        <v>3</v>
      </c>
      <c r="B380" s="1">
        <v>11</v>
      </c>
      <c r="D380" s="1">
        <v>1</v>
      </c>
      <c r="E380" s="1" t="s">
        <v>11</v>
      </c>
      <c r="F380" s="4">
        <v>-2.63</v>
      </c>
      <c r="G380" s="4">
        <v>-1.681</v>
      </c>
      <c r="H380" s="4">
        <v>120.898</v>
      </c>
      <c r="I380" s="4">
        <v>-21.739000000000001</v>
      </c>
      <c r="J380" s="4">
        <v>-2.97</v>
      </c>
      <c r="K380" s="4">
        <v>-4.3689999999999998</v>
      </c>
    </row>
    <row r="381" spans="1:11" x14ac:dyDescent="0.35">
      <c r="A381" s="1">
        <v>3</v>
      </c>
      <c r="B381" s="1">
        <v>11</v>
      </c>
      <c r="D381" s="1">
        <v>1</v>
      </c>
      <c r="E381" s="1" t="s">
        <v>12</v>
      </c>
      <c r="F381" s="4">
        <v>-777.08900000000006</v>
      </c>
      <c r="G381" s="4">
        <v>-488.92599999999999</v>
      </c>
      <c r="H381" s="4">
        <v>-110.4</v>
      </c>
      <c r="I381" s="4">
        <v>23.893000000000001</v>
      </c>
      <c r="J381" s="4">
        <v>3.4020000000000001</v>
      </c>
      <c r="K381" s="4">
        <v>5.0049999999999999</v>
      </c>
    </row>
    <row r="382" spans="1:11" x14ac:dyDescent="0.35">
      <c r="A382" s="1">
        <v>3</v>
      </c>
      <c r="B382" s="1">
        <v>12</v>
      </c>
      <c r="D382" s="1">
        <v>5</v>
      </c>
      <c r="E382" s="1" t="s">
        <v>9</v>
      </c>
      <c r="F382" s="4">
        <v>20.417999999999999</v>
      </c>
      <c r="G382" s="4">
        <v>12.682</v>
      </c>
      <c r="H382" s="4">
        <v>68.917000000000002</v>
      </c>
      <c r="I382" s="4">
        <v>-17.146999999999998</v>
      </c>
      <c r="J382" s="4">
        <v>-2.472</v>
      </c>
      <c r="K382" s="4">
        <v>-3.637</v>
      </c>
    </row>
    <row r="383" spans="1:11" x14ac:dyDescent="0.35">
      <c r="A383" s="1">
        <v>3</v>
      </c>
      <c r="B383" s="1">
        <v>12</v>
      </c>
      <c r="D383" s="1">
        <v>5</v>
      </c>
      <c r="E383" s="1" t="s">
        <v>10</v>
      </c>
      <c r="F383" s="4">
        <v>-19.516999999999999</v>
      </c>
      <c r="G383" s="4">
        <v>-12.117000000000001</v>
      </c>
      <c r="H383" s="4">
        <v>-51.487000000000002</v>
      </c>
      <c r="I383" s="4">
        <v>13.448</v>
      </c>
      <c r="J383" s="4">
        <v>1.9219999999999999</v>
      </c>
      <c r="K383" s="4">
        <v>2.8279999999999998</v>
      </c>
    </row>
    <row r="384" spans="1:11" x14ac:dyDescent="0.35">
      <c r="A384" s="1">
        <v>3</v>
      </c>
      <c r="B384" s="1">
        <v>12</v>
      </c>
      <c r="D384" s="1">
        <v>5</v>
      </c>
      <c r="E384" s="1" t="s">
        <v>11</v>
      </c>
      <c r="F384" s="4">
        <v>12.48</v>
      </c>
      <c r="G384" s="4">
        <v>7.75</v>
      </c>
      <c r="H384" s="4">
        <v>37.520000000000003</v>
      </c>
      <c r="I384" s="4">
        <v>-9.548</v>
      </c>
      <c r="J384" s="4">
        <v>-1.373</v>
      </c>
      <c r="K384" s="4">
        <v>-2.02</v>
      </c>
    </row>
    <row r="385" spans="1:11" x14ac:dyDescent="0.35">
      <c r="A385" s="1">
        <v>3</v>
      </c>
      <c r="B385" s="1">
        <v>12</v>
      </c>
      <c r="D385" s="1">
        <v>5</v>
      </c>
      <c r="E385" s="1" t="s">
        <v>12</v>
      </c>
      <c r="F385" s="4">
        <v>-120.664</v>
      </c>
      <c r="G385" s="4">
        <v>-75.575999999999993</v>
      </c>
      <c r="H385" s="4">
        <v>-4.9420000000000002</v>
      </c>
      <c r="I385" s="4">
        <v>1.123</v>
      </c>
      <c r="J385" s="4">
        <v>0.161</v>
      </c>
      <c r="K385" s="4">
        <v>0.23699999999999999</v>
      </c>
    </row>
    <row r="386" spans="1:11" x14ac:dyDescent="0.35">
      <c r="A386" s="1">
        <v>3</v>
      </c>
      <c r="B386" s="1">
        <v>12</v>
      </c>
      <c r="D386" s="1">
        <v>4</v>
      </c>
      <c r="E386" s="1" t="s">
        <v>9</v>
      </c>
      <c r="F386" s="4">
        <v>17.45</v>
      </c>
      <c r="G386" s="4">
        <v>10.831</v>
      </c>
      <c r="H386" s="4">
        <v>122.767</v>
      </c>
      <c r="I386" s="4">
        <v>-27.527000000000001</v>
      </c>
      <c r="J386" s="4">
        <v>-3.9129999999999998</v>
      </c>
      <c r="K386" s="4">
        <v>-5.7569999999999997</v>
      </c>
    </row>
    <row r="387" spans="1:11" x14ac:dyDescent="0.35">
      <c r="A387" s="1">
        <v>3</v>
      </c>
      <c r="B387" s="1">
        <v>12</v>
      </c>
      <c r="D387" s="1">
        <v>4</v>
      </c>
      <c r="E387" s="1" t="s">
        <v>10</v>
      </c>
      <c r="F387" s="4">
        <v>-17.202999999999999</v>
      </c>
      <c r="G387" s="4">
        <v>-10.667</v>
      </c>
      <c r="H387" s="4">
        <v>-95.02</v>
      </c>
      <c r="I387" s="4">
        <v>22.077999999999999</v>
      </c>
      <c r="J387" s="4">
        <v>3.1539999999999999</v>
      </c>
      <c r="K387" s="4">
        <v>4.6399999999999997</v>
      </c>
    </row>
    <row r="388" spans="1:11" x14ac:dyDescent="0.35">
      <c r="A388" s="1">
        <v>3</v>
      </c>
      <c r="B388" s="1">
        <v>12</v>
      </c>
      <c r="D388" s="1">
        <v>4</v>
      </c>
      <c r="E388" s="1" t="s">
        <v>11</v>
      </c>
      <c r="F388" s="4">
        <v>10.829000000000001</v>
      </c>
      <c r="G388" s="4">
        <v>6.718</v>
      </c>
      <c r="H388" s="4">
        <v>67.962999999999994</v>
      </c>
      <c r="I388" s="4">
        <v>-15.484</v>
      </c>
      <c r="J388" s="4">
        <v>-2.2080000000000002</v>
      </c>
      <c r="K388" s="4">
        <v>-3.2490000000000001</v>
      </c>
    </row>
    <row r="389" spans="1:11" x14ac:dyDescent="0.35">
      <c r="A389" s="1">
        <v>3</v>
      </c>
      <c r="B389" s="1">
        <v>12</v>
      </c>
      <c r="D389" s="1">
        <v>4</v>
      </c>
      <c r="E389" s="1" t="s">
        <v>12</v>
      </c>
      <c r="F389" s="4">
        <v>-312.21499999999997</v>
      </c>
      <c r="G389" s="4">
        <v>-194.768</v>
      </c>
      <c r="H389" s="4">
        <v>-13.013999999999999</v>
      </c>
      <c r="I389" s="4">
        <v>2.9319999999999999</v>
      </c>
      <c r="J389" s="4">
        <v>0.42099999999999999</v>
      </c>
      <c r="K389" s="4">
        <v>0.61899999999999999</v>
      </c>
    </row>
    <row r="390" spans="1:11" x14ac:dyDescent="0.35">
      <c r="A390" s="1">
        <v>3</v>
      </c>
      <c r="B390" s="1">
        <v>12</v>
      </c>
      <c r="D390" s="1">
        <v>3</v>
      </c>
      <c r="E390" s="1" t="s">
        <v>9</v>
      </c>
      <c r="F390" s="4">
        <v>15.711</v>
      </c>
      <c r="G390" s="4">
        <v>9.7620000000000005</v>
      </c>
      <c r="H390" s="4">
        <v>157.495</v>
      </c>
      <c r="I390" s="4">
        <v>-34.383000000000003</v>
      </c>
      <c r="J390" s="4">
        <v>-4.8259999999999996</v>
      </c>
      <c r="K390" s="4">
        <v>-7.1</v>
      </c>
    </row>
    <row r="391" spans="1:11" x14ac:dyDescent="0.35">
      <c r="A391" s="1">
        <v>3</v>
      </c>
      <c r="B391" s="1">
        <v>12</v>
      </c>
      <c r="D391" s="1">
        <v>3</v>
      </c>
      <c r="E391" s="1" t="s">
        <v>10</v>
      </c>
      <c r="F391" s="4">
        <v>-14.9</v>
      </c>
      <c r="G391" s="4">
        <v>-9.2409999999999997</v>
      </c>
      <c r="H391" s="4">
        <v>-136.714</v>
      </c>
      <c r="I391" s="4">
        <v>30.553999999999998</v>
      </c>
      <c r="J391" s="4">
        <v>4.3109999999999999</v>
      </c>
      <c r="K391" s="4">
        <v>6.343</v>
      </c>
    </row>
    <row r="392" spans="1:11" x14ac:dyDescent="0.35">
      <c r="A392" s="1">
        <v>3</v>
      </c>
      <c r="B392" s="1">
        <v>12</v>
      </c>
      <c r="D392" s="1">
        <v>3</v>
      </c>
      <c r="E392" s="1" t="s">
        <v>11</v>
      </c>
      <c r="F392" s="4">
        <v>9.5660000000000007</v>
      </c>
      <c r="G392" s="4">
        <v>5.9390000000000001</v>
      </c>
      <c r="H392" s="4">
        <v>91.867999999999995</v>
      </c>
      <c r="I392" s="4">
        <v>-20.279</v>
      </c>
      <c r="J392" s="4">
        <v>-2.855</v>
      </c>
      <c r="K392" s="4">
        <v>-4.2009999999999996</v>
      </c>
    </row>
    <row r="393" spans="1:11" x14ac:dyDescent="0.35">
      <c r="A393" s="1">
        <v>3</v>
      </c>
      <c r="B393" s="1">
        <v>12</v>
      </c>
      <c r="D393" s="1">
        <v>3</v>
      </c>
      <c r="E393" s="1" t="s">
        <v>12</v>
      </c>
      <c r="F393" s="4">
        <v>-506.32</v>
      </c>
      <c r="G393" s="4">
        <v>-315.56400000000002</v>
      </c>
      <c r="H393" s="4">
        <v>-20.248999999999999</v>
      </c>
      <c r="I393" s="4">
        <v>4.5419999999999998</v>
      </c>
      <c r="J393" s="4">
        <v>0.65100000000000002</v>
      </c>
      <c r="K393" s="4">
        <v>0.95699999999999996</v>
      </c>
    </row>
    <row r="394" spans="1:11" x14ac:dyDescent="0.35">
      <c r="A394" s="1">
        <v>3</v>
      </c>
      <c r="B394" s="1">
        <v>12</v>
      </c>
      <c r="D394" s="1">
        <v>2</v>
      </c>
      <c r="E394" s="1" t="s">
        <v>9</v>
      </c>
      <c r="F394" s="4">
        <v>12.247999999999999</v>
      </c>
      <c r="G394" s="4">
        <v>7.6520000000000001</v>
      </c>
      <c r="H394" s="4">
        <v>176.69800000000001</v>
      </c>
      <c r="I394" s="4">
        <v>-37.148000000000003</v>
      </c>
      <c r="J394" s="4">
        <v>-5.181</v>
      </c>
      <c r="K394" s="4">
        <v>-7.6230000000000002</v>
      </c>
    </row>
    <row r="395" spans="1:11" x14ac:dyDescent="0.35">
      <c r="A395" s="1">
        <v>3</v>
      </c>
      <c r="B395" s="1">
        <v>12</v>
      </c>
      <c r="D395" s="1">
        <v>2</v>
      </c>
      <c r="E395" s="1" t="s">
        <v>10</v>
      </c>
      <c r="F395" s="4">
        <v>-11.259</v>
      </c>
      <c r="G395" s="4">
        <v>-7.0279999999999996</v>
      </c>
      <c r="H395" s="4">
        <v>-171.376</v>
      </c>
      <c r="I395" s="4">
        <v>38.194000000000003</v>
      </c>
      <c r="J395" s="4">
        <v>5.3650000000000002</v>
      </c>
      <c r="K395" s="4">
        <v>7.8920000000000003</v>
      </c>
    </row>
    <row r="396" spans="1:11" x14ac:dyDescent="0.35">
      <c r="A396" s="1">
        <v>3</v>
      </c>
      <c r="B396" s="1">
        <v>12</v>
      </c>
      <c r="D396" s="1">
        <v>2</v>
      </c>
      <c r="E396" s="1" t="s">
        <v>11</v>
      </c>
      <c r="F396" s="4">
        <v>7.3460000000000001</v>
      </c>
      <c r="G396" s="4">
        <v>4.5869999999999997</v>
      </c>
      <c r="H396" s="4">
        <v>108.718</v>
      </c>
      <c r="I396" s="4">
        <v>-23.530999999999999</v>
      </c>
      <c r="J396" s="4">
        <v>-3.2959999999999998</v>
      </c>
      <c r="K396" s="4">
        <v>-4.8479999999999999</v>
      </c>
    </row>
    <row r="397" spans="1:11" x14ac:dyDescent="0.35">
      <c r="A397" s="1">
        <v>3</v>
      </c>
      <c r="B397" s="1">
        <v>12</v>
      </c>
      <c r="D397" s="1">
        <v>2</v>
      </c>
      <c r="E397" s="1" t="s">
        <v>12</v>
      </c>
      <c r="F397" s="4">
        <v>-704.31299999999999</v>
      </c>
      <c r="G397" s="4">
        <v>-438.74400000000003</v>
      </c>
      <c r="H397" s="4">
        <v>-25.44</v>
      </c>
      <c r="I397" s="4">
        <v>5.7350000000000003</v>
      </c>
      <c r="J397" s="4">
        <v>0.82099999999999995</v>
      </c>
      <c r="K397" s="4">
        <v>1.208</v>
      </c>
    </row>
    <row r="398" spans="1:11" x14ac:dyDescent="0.35">
      <c r="A398" s="1">
        <v>3</v>
      </c>
      <c r="B398" s="1">
        <v>12</v>
      </c>
      <c r="D398" s="1">
        <v>1</v>
      </c>
      <c r="E398" s="1" t="s">
        <v>9</v>
      </c>
      <c r="F398" s="4">
        <v>4.8739999999999997</v>
      </c>
      <c r="G398" s="4">
        <v>3.0859999999999999</v>
      </c>
      <c r="H398" s="4">
        <v>153.63399999999999</v>
      </c>
      <c r="I398" s="4">
        <v>26.536999999999999</v>
      </c>
      <c r="J398" s="4">
        <v>-3.58</v>
      </c>
      <c r="K398" s="4">
        <v>-5.2670000000000003</v>
      </c>
    </row>
    <row r="399" spans="1:11" x14ac:dyDescent="0.35">
      <c r="A399" s="1">
        <v>3</v>
      </c>
      <c r="B399" s="1">
        <v>12</v>
      </c>
      <c r="D399" s="1">
        <v>1</v>
      </c>
      <c r="E399" s="1" t="s">
        <v>10</v>
      </c>
      <c r="F399" s="4">
        <v>-3.7890000000000001</v>
      </c>
      <c r="G399" s="4">
        <v>-2.367</v>
      </c>
      <c r="H399" s="4">
        <v>-259.46499999999997</v>
      </c>
      <c r="I399" s="4">
        <v>47.46</v>
      </c>
      <c r="J399" s="4">
        <v>6.5129999999999999</v>
      </c>
      <c r="K399" s="4">
        <v>9.5820000000000007</v>
      </c>
    </row>
    <row r="400" spans="1:11" x14ac:dyDescent="0.35">
      <c r="A400" s="1">
        <v>3</v>
      </c>
      <c r="B400" s="1">
        <v>12</v>
      </c>
      <c r="D400" s="1">
        <v>1</v>
      </c>
      <c r="E400" s="1" t="s">
        <v>11</v>
      </c>
      <c r="F400" s="4">
        <v>2.4060000000000001</v>
      </c>
      <c r="G400" s="4">
        <v>1.5149999999999999</v>
      </c>
      <c r="H400" s="4">
        <v>114.73</v>
      </c>
      <c r="I400" s="4">
        <v>-20.544</v>
      </c>
      <c r="J400" s="4">
        <v>-2.8029999999999999</v>
      </c>
      <c r="K400" s="4">
        <v>-4.125</v>
      </c>
    </row>
    <row r="401" spans="1:11" x14ac:dyDescent="0.35">
      <c r="A401" s="1">
        <v>3</v>
      </c>
      <c r="B401" s="1">
        <v>12</v>
      </c>
      <c r="D401" s="1">
        <v>1</v>
      </c>
      <c r="E401" s="1" t="s">
        <v>12</v>
      </c>
      <c r="F401" s="4">
        <v>-837.27200000000005</v>
      </c>
      <c r="G401" s="4">
        <v>-525.43200000000002</v>
      </c>
      <c r="H401" s="4">
        <v>-30.806999999999999</v>
      </c>
      <c r="I401" s="4">
        <v>6.8339999999999996</v>
      </c>
      <c r="J401" s="4">
        <v>0.97799999999999998</v>
      </c>
      <c r="K401" s="4">
        <v>1.4390000000000001</v>
      </c>
    </row>
    <row r="402" spans="1:11" x14ac:dyDescent="0.35">
      <c r="A402" s="1">
        <v>3</v>
      </c>
      <c r="B402" s="1">
        <v>13</v>
      </c>
      <c r="D402" s="1">
        <v>5</v>
      </c>
      <c r="E402" s="1" t="s">
        <v>9</v>
      </c>
      <c r="F402" s="4">
        <v>28.619</v>
      </c>
      <c r="G402" s="4">
        <v>17.855</v>
      </c>
      <c r="H402" s="4">
        <v>23.187000000000001</v>
      </c>
      <c r="I402" s="4">
        <v>-5.8109999999999999</v>
      </c>
      <c r="J402" s="4">
        <v>-0.83599999999999997</v>
      </c>
      <c r="K402" s="4">
        <v>-1.23</v>
      </c>
    </row>
    <row r="403" spans="1:11" x14ac:dyDescent="0.35">
      <c r="A403" s="1">
        <v>3</v>
      </c>
      <c r="B403" s="1">
        <v>13</v>
      </c>
      <c r="D403" s="1">
        <v>5</v>
      </c>
      <c r="E403" s="1" t="s">
        <v>10</v>
      </c>
      <c r="F403" s="4">
        <v>-27.187999999999999</v>
      </c>
      <c r="G403" s="4">
        <v>-16.937999999999999</v>
      </c>
      <c r="H403" s="4">
        <v>-21.616</v>
      </c>
      <c r="I403" s="4">
        <v>5.4710000000000001</v>
      </c>
      <c r="J403" s="4">
        <v>0.78600000000000003</v>
      </c>
      <c r="K403" s="4">
        <v>1.157</v>
      </c>
    </row>
    <row r="404" spans="1:11" x14ac:dyDescent="0.35">
      <c r="A404" s="1">
        <v>3</v>
      </c>
      <c r="B404" s="1">
        <v>13</v>
      </c>
      <c r="D404" s="1">
        <v>5</v>
      </c>
      <c r="E404" s="1" t="s">
        <v>11</v>
      </c>
      <c r="F404" s="4">
        <v>17.440000000000001</v>
      </c>
      <c r="G404" s="4">
        <v>10.872999999999999</v>
      </c>
      <c r="H404" s="4">
        <v>13.999000000000001</v>
      </c>
      <c r="I404" s="4">
        <v>-3.5249999999999999</v>
      </c>
      <c r="J404" s="4">
        <v>-0.50700000000000001</v>
      </c>
      <c r="K404" s="4">
        <v>-0.746</v>
      </c>
    </row>
    <row r="405" spans="1:11" x14ac:dyDescent="0.35">
      <c r="A405" s="1">
        <v>3</v>
      </c>
      <c r="B405" s="1">
        <v>13</v>
      </c>
      <c r="D405" s="1">
        <v>5</v>
      </c>
      <c r="E405" s="1" t="s">
        <v>12</v>
      </c>
      <c r="F405" s="4">
        <v>-57.691000000000003</v>
      </c>
      <c r="G405" s="4">
        <v>-36.084000000000003</v>
      </c>
      <c r="H405" s="4">
        <v>-14.323</v>
      </c>
      <c r="I405" s="4">
        <v>3.6059999999999999</v>
      </c>
      <c r="J405" s="4">
        <v>0.51900000000000002</v>
      </c>
      <c r="K405" s="4">
        <v>0.76300000000000001</v>
      </c>
    </row>
    <row r="406" spans="1:11" x14ac:dyDescent="0.35">
      <c r="A406" s="1">
        <v>3</v>
      </c>
      <c r="B406" s="1">
        <v>13</v>
      </c>
      <c r="D406" s="1">
        <v>4</v>
      </c>
      <c r="E406" s="1" t="s">
        <v>9</v>
      </c>
      <c r="F406" s="4">
        <v>25.233000000000001</v>
      </c>
      <c r="G406" s="4">
        <v>15.699</v>
      </c>
      <c r="H406" s="4">
        <v>39.466999999999999</v>
      </c>
      <c r="I406" s="4">
        <v>-8.9979999999999993</v>
      </c>
      <c r="J406" s="4">
        <v>-1.2849999999999999</v>
      </c>
      <c r="K406" s="4">
        <v>-1.89</v>
      </c>
    </row>
    <row r="407" spans="1:11" x14ac:dyDescent="0.35">
      <c r="A407" s="1">
        <v>3</v>
      </c>
      <c r="B407" s="1">
        <v>13</v>
      </c>
      <c r="D407" s="1">
        <v>4</v>
      </c>
      <c r="E407" s="1" t="s">
        <v>10</v>
      </c>
      <c r="F407" s="4">
        <v>-24.876999999999999</v>
      </c>
      <c r="G407" s="4">
        <v>-15.48</v>
      </c>
      <c r="H407" s="4">
        <v>-37.320999999999998</v>
      </c>
      <c r="I407" s="4">
        <v>8.5830000000000002</v>
      </c>
      <c r="J407" s="4">
        <v>1.2270000000000001</v>
      </c>
      <c r="K407" s="4">
        <v>1.8049999999999999</v>
      </c>
    </row>
    <row r="408" spans="1:11" x14ac:dyDescent="0.35">
      <c r="A408" s="1">
        <v>3</v>
      </c>
      <c r="B408" s="1">
        <v>13</v>
      </c>
      <c r="D408" s="1">
        <v>4</v>
      </c>
      <c r="E408" s="1" t="s">
        <v>11</v>
      </c>
      <c r="F408" s="4">
        <v>15.659000000000001</v>
      </c>
      <c r="G408" s="4">
        <v>9.7439999999999998</v>
      </c>
      <c r="H408" s="4">
        <v>23.995000000000001</v>
      </c>
      <c r="I408" s="4">
        <v>-5.4939999999999998</v>
      </c>
      <c r="J408" s="4">
        <v>-0.78500000000000003</v>
      </c>
      <c r="K408" s="4">
        <v>-1.155</v>
      </c>
    </row>
    <row r="409" spans="1:11" x14ac:dyDescent="0.35">
      <c r="A409" s="1">
        <v>3</v>
      </c>
      <c r="B409" s="1">
        <v>13</v>
      </c>
      <c r="D409" s="1">
        <v>4</v>
      </c>
      <c r="E409" s="1" t="s">
        <v>12</v>
      </c>
      <c r="F409" s="4">
        <v>-153.66900000000001</v>
      </c>
      <c r="G409" s="4">
        <v>-95.828999999999994</v>
      </c>
      <c r="H409" s="4">
        <v>-51.857999999999997</v>
      </c>
      <c r="I409" s="4">
        <v>12.541</v>
      </c>
      <c r="J409" s="4">
        <v>1.806</v>
      </c>
      <c r="K409" s="4">
        <v>2.657</v>
      </c>
    </row>
    <row r="410" spans="1:11" x14ac:dyDescent="0.35">
      <c r="A410" s="1">
        <v>3</v>
      </c>
      <c r="B410" s="1">
        <v>13</v>
      </c>
      <c r="D410" s="1">
        <v>3</v>
      </c>
      <c r="E410" s="1" t="s">
        <v>9</v>
      </c>
      <c r="F410" s="4">
        <v>23.81</v>
      </c>
      <c r="G410" s="4">
        <v>14.813000000000001</v>
      </c>
      <c r="H410" s="4">
        <v>53.988999999999997</v>
      </c>
      <c r="I410" s="4">
        <v>-11.871</v>
      </c>
      <c r="J410" s="4">
        <v>-1.6739999999999999</v>
      </c>
      <c r="K410" s="4">
        <v>-2.4630000000000001</v>
      </c>
    </row>
    <row r="411" spans="1:11" x14ac:dyDescent="0.35">
      <c r="A411" s="1">
        <v>3</v>
      </c>
      <c r="B411" s="1">
        <v>13</v>
      </c>
      <c r="D411" s="1">
        <v>3</v>
      </c>
      <c r="E411" s="1" t="s">
        <v>10</v>
      </c>
      <c r="F411" s="4">
        <v>-23.177</v>
      </c>
      <c r="G411" s="4">
        <v>-14.406000000000001</v>
      </c>
      <c r="H411" s="4">
        <v>-52.304000000000002</v>
      </c>
      <c r="I411" s="4">
        <v>11.592000000000001</v>
      </c>
      <c r="J411" s="4">
        <v>1.637</v>
      </c>
      <c r="K411" s="4">
        <v>2.4089999999999998</v>
      </c>
    </row>
    <row r="412" spans="1:11" x14ac:dyDescent="0.35">
      <c r="A412" s="1">
        <v>3</v>
      </c>
      <c r="B412" s="1">
        <v>13</v>
      </c>
      <c r="D412" s="1">
        <v>3</v>
      </c>
      <c r="E412" s="1" t="s">
        <v>11</v>
      </c>
      <c r="F412" s="4">
        <v>14.683</v>
      </c>
      <c r="G412" s="4">
        <v>9.1310000000000002</v>
      </c>
      <c r="H412" s="4">
        <v>33.215000000000003</v>
      </c>
      <c r="I412" s="4">
        <v>-7.3319999999999999</v>
      </c>
      <c r="J412" s="4">
        <v>-1.0349999999999999</v>
      </c>
      <c r="K412" s="4">
        <v>-1.522</v>
      </c>
    </row>
    <row r="413" spans="1:11" x14ac:dyDescent="0.35">
      <c r="A413" s="1">
        <v>3</v>
      </c>
      <c r="B413" s="1">
        <v>13</v>
      </c>
      <c r="D413" s="1">
        <v>3</v>
      </c>
      <c r="E413" s="1" t="s">
        <v>12</v>
      </c>
      <c r="F413" s="4">
        <v>-247.31</v>
      </c>
      <c r="G413" s="4">
        <v>-154.113</v>
      </c>
      <c r="H413" s="4">
        <v>-108.396</v>
      </c>
      <c r="I413" s="4">
        <v>25.231000000000002</v>
      </c>
      <c r="J413" s="4">
        <v>3.6240000000000001</v>
      </c>
      <c r="K413" s="4">
        <v>5.3310000000000004</v>
      </c>
    </row>
    <row r="414" spans="1:11" x14ac:dyDescent="0.35">
      <c r="A414" s="1">
        <v>3</v>
      </c>
      <c r="B414" s="1">
        <v>13</v>
      </c>
      <c r="D414" s="1">
        <v>2</v>
      </c>
      <c r="E414" s="1" t="s">
        <v>9</v>
      </c>
      <c r="F414" s="4">
        <v>19.951000000000001</v>
      </c>
      <c r="G414" s="4">
        <v>12.512</v>
      </c>
      <c r="H414" s="4">
        <v>64.340999999999994</v>
      </c>
      <c r="I414" s="4">
        <v>-13.500999999999999</v>
      </c>
      <c r="J414" s="4">
        <v>-1.8879999999999999</v>
      </c>
      <c r="K414" s="4">
        <v>-2.778</v>
      </c>
    </row>
    <row r="415" spans="1:11" x14ac:dyDescent="0.35">
      <c r="A415" s="1">
        <v>3</v>
      </c>
      <c r="B415" s="1">
        <v>13</v>
      </c>
      <c r="D415" s="1">
        <v>2</v>
      </c>
      <c r="E415" s="1" t="s">
        <v>10</v>
      </c>
      <c r="F415" s="4">
        <v>-17.513999999999999</v>
      </c>
      <c r="G415" s="4">
        <v>-11.106999999999999</v>
      </c>
      <c r="H415" s="4">
        <v>-65.869</v>
      </c>
      <c r="I415" s="4">
        <v>13.952</v>
      </c>
      <c r="J415" s="4">
        <v>1.9550000000000001</v>
      </c>
      <c r="K415" s="4">
        <v>2.8759999999999999</v>
      </c>
    </row>
    <row r="416" spans="1:11" x14ac:dyDescent="0.35">
      <c r="A416" s="1">
        <v>3</v>
      </c>
      <c r="B416" s="1">
        <v>13</v>
      </c>
      <c r="D416" s="1">
        <v>2</v>
      </c>
      <c r="E416" s="1" t="s">
        <v>11</v>
      </c>
      <c r="F416" s="4">
        <v>11.708</v>
      </c>
      <c r="G416" s="4">
        <v>7.3810000000000002</v>
      </c>
      <c r="H416" s="4">
        <v>40.69</v>
      </c>
      <c r="I416" s="4">
        <v>-8.5790000000000006</v>
      </c>
      <c r="J416" s="4">
        <v>-1.2010000000000001</v>
      </c>
      <c r="K416" s="4">
        <v>-1.7669999999999999</v>
      </c>
    </row>
    <row r="417" spans="1:11" x14ac:dyDescent="0.35">
      <c r="A417" s="1">
        <v>3</v>
      </c>
      <c r="B417" s="1">
        <v>13</v>
      </c>
      <c r="D417" s="1">
        <v>2</v>
      </c>
      <c r="E417" s="1" t="s">
        <v>12</v>
      </c>
      <c r="F417" s="4">
        <v>-337.45400000000001</v>
      </c>
      <c r="G417" s="4">
        <v>-210.25800000000001</v>
      </c>
      <c r="H417" s="4">
        <v>-180.584</v>
      </c>
      <c r="I417" s="4">
        <v>40.798000000000002</v>
      </c>
      <c r="J417" s="4">
        <v>5.8369999999999997</v>
      </c>
      <c r="K417" s="4">
        <v>8.5879999999999992</v>
      </c>
    </row>
    <row r="418" spans="1:11" x14ac:dyDescent="0.35">
      <c r="A418" s="1">
        <v>3</v>
      </c>
      <c r="B418" s="1">
        <v>13</v>
      </c>
      <c r="D418" s="1">
        <v>1</v>
      </c>
      <c r="E418" s="1" t="s">
        <v>9</v>
      </c>
      <c r="F418" s="4">
        <v>8.7110000000000003</v>
      </c>
      <c r="G418" s="4">
        <v>5.6189999999999998</v>
      </c>
      <c r="H418" s="4">
        <v>50.098999999999997</v>
      </c>
      <c r="I418" s="4">
        <v>-9.1379999999999999</v>
      </c>
      <c r="J418" s="4">
        <v>-1.252</v>
      </c>
      <c r="K418" s="4">
        <v>-1.8420000000000001</v>
      </c>
    </row>
    <row r="419" spans="1:11" x14ac:dyDescent="0.35">
      <c r="A419" s="1">
        <v>3</v>
      </c>
      <c r="B419" s="1">
        <v>13</v>
      </c>
      <c r="D419" s="1">
        <v>1</v>
      </c>
      <c r="E419" s="1" t="s">
        <v>10</v>
      </c>
      <c r="F419" s="4">
        <v>-4.6040000000000001</v>
      </c>
      <c r="G419" s="4">
        <v>-2.9609999999999999</v>
      </c>
      <c r="H419" s="4">
        <v>-58.609000000000002</v>
      </c>
      <c r="I419" s="4">
        <v>10.855</v>
      </c>
      <c r="J419" s="4">
        <v>1.4930000000000001</v>
      </c>
      <c r="K419" s="4">
        <v>2.1970000000000001</v>
      </c>
    </row>
    <row r="420" spans="1:11" x14ac:dyDescent="0.35">
      <c r="A420" s="1">
        <v>3</v>
      </c>
      <c r="B420" s="1">
        <v>13</v>
      </c>
      <c r="D420" s="1">
        <v>1</v>
      </c>
      <c r="E420" s="1" t="s">
        <v>11</v>
      </c>
      <c r="F420" s="4">
        <v>3.6989999999999998</v>
      </c>
      <c r="G420" s="4">
        <v>2.383</v>
      </c>
      <c r="H420" s="4">
        <v>30.196000000000002</v>
      </c>
      <c r="I420" s="4">
        <v>-5.5540000000000003</v>
      </c>
      <c r="J420" s="4">
        <v>-0.76300000000000001</v>
      </c>
      <c r="K420" s="4">
        <v>-1.1220000000000001</v>
      </c>
    </row>
    <row r="421" spans="1:11" x14ac:dyDescent="0.35">
      <c r="A421" s="1">
        <v>3</v>
      </c>
      <c r="B421" s="1">
        <v>13</v>
      </c>
      <c r="D421" s="1">
        <v>1</v>
      </c>
      <c r="E421" s="1" t="s">
        <v>12</v>
      </c>
      <c r="F421" s="4">
        <v>-395.92200000000003</v>
      </c>
      <c r="G421" s="4">
        <v>-248.09200000000001</v>
      </c>
      <c r="H421" s="4">
        <v>-254.50899999999999</v>
      </c>
      <c r="I421" s="4">
        <v>55.430999999999997</v>
      </c>
      <c r="J421" s="4">
        <v>7.9020000000000001</v>
      </c>
      <c r="K421" s="4">
        <v>11.625</v>
      </c>
    </row>
    <row r="422" spans="1:11" x14ac:dyDescent="0.35">
      <c r="A422" s="1">
        <v>4</v>
      </c>
      <c r="B422" s="1">
        <v>4</v>
      </c>
      <c r="D422" s="1">
        <v>5</v>
      </c>
      <c r="E422" s="1" t="s">
        <v>9</v>
      </c>
      <c r="F422" s="4">
        <v>-17.151</v>
      </c>
      <c r="G422" s="4">
        <v>-10.432</v>
      </c>
      <c r="H422" s="4">
        <v>6.2939999999999996</v>
      </c>
      <c r="I422" s="4">
        <v>-3.0310000000000001</v>
      </c>
      <c r="J422" s="4">
        <v>-0.47599999999999998</v>
      </c>
      <c r="K422" s="4">
        <v>-0.7</v>
      </c>
    </row>
    <row r="423" spans="1:11" x14ac:dyDescent="0.35">
      <c r="A423" s="1">
        <v>4</v>
      </c>
      <c r="B423" s="1">
        <v>4</v>
      </c>
      <c r="D423" s="1">
        <v>5</v>
      </c>
      <c r="E423" s="1" t="s">
        <v>10</v>
      </c>
      <c r="F423" s="4">
        <v>12.541</v>
      </c>
      <c r="G423" s="4">
        <v>7.6669999999999998</v>
      </c>
      <c r="H423" s="4">
        <v>-2.0920000000000001</v>
      </c>
      <c r="I423" s="4">
        <v>0.93</v>
      </c>
      <c r="J423" s="4">
        <v>8.8999999999999996E-2</v>
      </c>
      <c r="K423" s="4">
        <v>0.13100000000000001</v>
      </c>
    </row>
    <row r="424" spans="1:11" x14ac:dyDescent="0.35">
      <c r="A424" s="1">
        <v>4</v>
      </c>
      <c r="B424" s="1">
        <v>4</v>
      </c>
      <c r="D424" s="1">
        <v>5</v>
      </c>
      <c r="E424" s="1" t="s">
        <v>11</v>
      </c>
      <c r="F424" s="4">
        <v>-9.2789999999999999</v>
      </c>
      <c r="G424" s="4">
        <v>-5.6559999999999997</v>
      </c>
      <c r="H424" s="4">
        <v>2.302</v>
      </c>
      <c r="I424" s="4">
        <v>-1.1599999999999999</v>
      </c>
      <c r="J424" s="4">
        <v>-0.17699999999999999</v>
      </c>
      <c r="K424" s="4">
        <v>-0.26</v>
      </c>
    </row>
    <row r="425" spans="1:11" x14ac:dyDescent="0.35">
      <c r="A425" s="1">
        <v>4</v>
      </c>
      <c r="B425" s="1">
        <v>4</v>
      </c>
      <c r="D425" s="1">
        <v>5</v>
      </c>
      <c r="E425" s="1" t="s">
        <v>12</v>
      </c>
      <c r="F425" s="4">
        <v>-24.332999999999998</v>
      </c>
      <c r="G425" s="4">
        <v>-14.785</v>
      </c>
      <c r="H425" s="4">
        <v>2.5670000000000002</v>
      </c>
      <c r="I425" s="4">
        <v>-1.236</v>
      </c>
      <c r="J425" s="4">
        <v>-0.19400000000000001</v>
      </c>
      <c r="K425" s="4">
        <v>-0.28499999999999998</v>
      </c>
    </row>
    <row r="426" spans="1:11" x14ac:dyDescent="0.35">
      <c r="A426" s="1">
        <v>4</v>
      </c>
      <c r="B426" s="1">
        <v>4</v>
      </c>
      <c r="D426" s="1">
        <v>4</v>
      </c>
      <c r="E426" s="1" t="s">
        <v>9</v>
      </c>
      <c r="F426" s="4">
        <v>-9.2040000000000006</v>
      </c>
      <c r="G426" s="4">
        <v>-5.6609999999999996</v>
      </c>
      <c r="H426" s="4">
        <v>9.9469999999999992</v>
      </c>
      <c r="I426" s="4">
        <v>-4.33</v>
      </c>
      <c r="J426" s="4">
        <v>-0.66700000000000004</v>
      </c>
      <c r="K426" s="4">
        <v>-0.98099999999999998</v>
      </c>
    </row>
    <row r="427" spans="1:11" x14ac:dyDescent="0.35">
      <c r="A427" s="1">
        <v>4</v>
      </c>
      <c r="B427" s="1">
        <v>4</v>
      </c>
      <c r="D427" s="1">
        <v>4</v>
      </c>
      <c r="E427" s="1" t="s">
        <v>10</v>
      </c>
      <c r="F427" s="4">
        <v>10.319000000000001</v>
      </c>
      <c r="G427" s="4">
        <v>6.3339999999999996</v>
      </c>
      <c r="H427" s="4">
        <v>-3.7050000000000001</v>
      </c>
      <c r="I427" s="4">
        <v>1.7310000000000001</v>
      </c>
      <c r="J427" s="4">
        <v>0.24299999999999999</v>
      </c>
      <c r="K427" s="4">
        <v>0.35799999999999998</v>
      </c>
    </row>
    <row r="428" spans="1:11" x14ac:dyDescent="0.35">
      <c r="A428" s="1">
        <v>4</v>
      </c>
      <c r="B428" s="1">
        <v>4</v>
      </c>
      <c r="D428" s="1">
        <v>4</v>
      </c>
      <c r="E428" s="1" t="s">
        <v>11</v>
      </c>
      <c r="F428" s="4">
        <v>-6.101</v>
      </c>
      <c r="G428" s="4">
        <v>-3.7490000000000001</v>
      </c>
      <c r="H428" s="4">
        <v>4.1070000000000002</v>
      </c>
      <c r="I428" s="4">
        <v>-1.839</v>
      </c>
      <c r="J428" s="4">
        <v>-0.28399999999999997</v>
      </c>
      <c r="K428" s="4">
        <v>-0.41799999999999998</v>
      </c>
    </row>
    <row r="429" spans="1:11" x14ac:dyDescent="0.35">
      <c r="A429" s="1">
        <v>4</v>
      </c>
      <c r="B429" s="1">
        <v>4</v>
      </c>
      <c r="D429" s="1">
        <v>4</v>
      </c>
      <c r="E429" s="1" t="s">
        <v>12</v>
      </c>
      <c r="F429" s="4">
        <v>-52.741</v>
      </c>
      <c r="G429" s="4">
        <v>-32.192999999999998</v>
      </c>
      <c r="H429" s="4">
        <v>6.867</v>
      </c>
      <c r="I429" s="4">
        <v>-3.242</v>
      </c>
      <c r="J429" s="4">
        <v>-0.51</v>
      </c>
      <c r="K429" s="4">
        <v>-0.75</v>
      </c>
    </row>
    <row r="430" spans="1:11" x14ac:dyDescent="0.35">
      <c r="A430" s="1">
        <v>4</v>
      </c>
      <c r="B430" s="1">
        <v>4</v>
      </c>
      <c r="D430" s="1">
        <v>3</v>
      </c>
      <c r="E430" s="1" t="s">
        <v>9</v>
      </c>
      <c r="F430" s="4">
        <v>-10.894</v>
      </c>
      <c r="G430" s="4">
        <v>-6.673</v>
      </c>
      <c r="H430" s="4">
        <v>11.901999999999999</v>
      </c>
      <c r="I430" s="4">
        <v>-5.1849999999999996</v>
      </c>
      <c r="J430" s="4">
        <v>-0.78600000000000003</v>
      </c>
      <c r="K430" s="4">
        <v>-1.1559999999999999</v>
      </c>
    </row>
    <row r="431" spans="1:11" x14ac:dyDescent="0.35">
      <c r="A431" s="1">
        <v>4</v>
      </c>
      <c r="B431" s="1">
        <v>4</v>
      </c>
      <c r="D431" s="1">
        <v>3</v>
      </c>
      <c r="E431" s="1" t="s">
        <v>10</v>
      </c>
      <c r="F431" s="4">
        <v>10.266999999999999</v>
      </c>
      <c r="G431" s="4">
        <v>6.2949999999999999</v>
      </c>
      <c r="H431" s="4">
        <v>-7.359</v>
      </c>
      <c r="I431" s="4">
        <v>3.319</v>
      </c>
      <c r="J431" s="4">
        <v>0.504</v>
      </c>
      <c r="K431" s="4">
        <v>0.74199999999999999</v>
      </c>
    </row>
    <row r="432" spans="1:11" x14ac:dyDescent="0.35">
      <c r="A432" s="1">
        <v>4</v>
      </c>
      <c r="B432" s="1">
        <v>4</v>
      </c>
      <c r="D432" s="1">
        <v>3</v>
      </c>
      <c r="E432" s="1" t="s">
        <v>11</v>
      </c>
      <c r="F432" s="4">
        <v>-6.6130000000000004</v>
      </c>
      <c r="G432" s="4">
        <v>-4.0519999999999996</v>
      </c>
      <c r="H432" s="4">
        <v>5.9459999999999997</v>
      </c>
      <c r="I432" s="4">
        <v>-2.629</v>
      </c>
      <c r="J432" s="4">
        <v>-0.40300000000000002</v>
      </c>
      <c r="K432" s="4">
        <v>-0.59299999999999997</v>
      </c>
    </row>
    <row r="433" spans="1:11" x14ac:dyDescent="0.35">
      <c r="A433" s="1">
        <v>4</v>
      </c>
      <c r="B433" s="1">
        <v>4</v>
      </c>
      <c r="D433" s="1">
        <v>3</v>
      </c>
      <c r="E433" s="1" t="s">
        <v>12</v>
      </c>
      <c r="F433" s="4">
        <v>-80.994</v>
      </c>
      <c r="G433" s="4">
        <v>-49.508000000000003</v>
      </c>
      <c r="H433" s="4">
        <v>12.919</v>
      </c>
      <c r="I433" s="4">
        <v>-5.9669999999999996</v>
      </c>
      <c r="J433" s="4">
        <v>-0.93799999999999994</v>
      </c>
      <c r="K433" s="4">
        <v>-1.38</v>
      </c>
    </row>
    <row r="434" spans="1:11" x14ac:dyDescent="0.35">
      <c r="A434" s="1">
        <v>4</v>
      </c>
      <c r="B434" s="1">
        <v>4</v>
      </c>
      <c r="D434" s="1">
        <v>2</v>
      </c>
      <c r="E434" s="1" t="s">
        <v>9</v>
      </c>
      <c r="F434" s="4">
        <v>-11.05</v>
      </c>
      <c r="G434" s="4">
        <v>-6.7709999999999999</v>
      </c>
      <c r="H434" s="4">
        <v>11.096</v>
      </c>
      <c r="I434" s="4">
        <v>-4.7880000000000003</v>
      </c>
      <c r="J434" s="4">
        <v>-0.71699999999999997</v>
      </c>
      <c r="K434" s="4">
        <v>-1.0549999999999999</v>
      </c>
    </row>
    <row r="435" spans="1:11" x14ac:dyDescent="0.35">
      <c r="A435" s="1">
        <v>4</v>
      </c>
      <c r="B435" s="1">
        <v>4</v>
      </c>
      <c r="D435" s="1">
        <v>2</v>
      </c>
      <c r="E435" s="1" t="s">
        <v>10</v>
      </c>
      <c r="F435" s="4">
        <v>12.356</v>
      </c>
      <c r="G435" s="4">
        <v>7.5750000000000002</v>
      </c>
      <c r="H435" s="4">
        <v>-8.0139999999999993</v>
      </c>
      <c r="I435" s="4">
        <v>4.4720000000000004</v>
      </c>
      <c r="J435" s="4">
        <v>0.63500000000000001</v>
      </c>
      <c r="K435" s="4">
        <v>0.93500000000000005</v>
      </c>
    </row>
    <row r="436" spans="1:11" x14ac:dyDescent="0.35">
      <c r="A436" s="1">
        <v>4</v>
      </c>
      <c r="B436" s="1">
        <v>4</v>
      </c>
      <c r="D436" s="1">
        <v>2</v>
      </c>
      <c r="E436" s="1" t="s">
        <v>11</v>
      </c>
      <c r="F436" s="4">
        <v>-7.3140000000000001</v>
      </c>
      <c r="G436" s="4">
        <v>-4.4829999999999997</v>
      </c>
      <c r="H436" s="4">
        <v>5.8929999999999998</v>
      </c>
      <c r="I436" s="4">
        <v>-2.8660000000000001</v>
      </c>
      <c r="J436" s="4">
        <v>-0.42299999999999999</v>
      </c>
      <c r="K436" s="4">
        <v>-0.622</v>
      </c>
    </row>
    <row r="437" spans="1:11" x14ac:dyDescent="0.35">
      <c r="A437" s="1">
        <v>4</v>
      </c>
      <c r="B437" s="1">
        <v>4</v>
      </c>
      <c r="D437" s="1">
        <v>2</v>
      </c>
      <c r="E437" s="1" t="s">
        <v>12</v>
      </c>
      <c r="F437" s="4">
        <v>-109.253</v>
      </c>
      <c r="G437" s="4">
        <v>-66.825000000000003</v>
      </c>
      <c r="H437" s="4">
        <v>20.292999999999999</v>
      </c>
      <c r="I437" s="4">
        <v>-9.2240000000000002</v>
      </c>
      <c r="J437" s="4">
        <v>-1.4470000000000001</v>
      </c>
      <c r="K437" s="4">
        <v>-2.129</v>
      </c>
    </row>
    <row r="438" spans="1:11" x14ac:dyDescent="0.35">
      <c r="A438" s="1">
        <v>4</v>
      </c>
      <c r="B438" s="1">
        <v>4</v>
      </c>
      <c r="D438" s="1">
        <v>1</v>
      </c>
      <c r="E438" s="1" t="s">
        <v>9</v>
      </c>
      <c r="F438" s="4">
        <v>-8.2629999999999999</v>
      </c>
      <c r="G438" s="4">
        <v>-5.0609999999999999</v>
      </c>
      <c r="H438" s="4">
        <v>12.263</v>
      </c>
      <c r="I438" s="4">
        <v>-3.8420000000000001</v>
      </c>
      <c r="J438" s="4">
        <v>-0.624</v>
      </c>
      <c r="K438" s="4">
        <v>-0.91800000000000004</v>
      </c>
    </row>
    <row r="439" spans="1:11" x14ac:dyDescent="0.35">
      <c r="A439" s="1">
        <v>4</v>
      </c>
      <c r="B439" s="1">
        <v>4</v>
      </c>
      <c r="D439" s="1">
        <v>1</v>
      </c>
      <c r="E439" s="1" t="s">
        <v>10</v>
      </c>
      <c r="F439" s="4">
        <v>3.9119999999999999</v>
      </c>
      <c r="G439" s="4">
        <v>2.399</v>
      </c>
      <c r="H439" s="4">
        <v>-38.966000000000001</v>
      </c>
      <c r="I439" s="4">
        <v>14.66</v>
      </c>
      <c r="J439" s="4">
        <v>2.339</v>
      </c>
      <c r="K439" s="4">
        <v>3.4409999999999998</v>
      </c>
    </row>
    <row r="440" spans="1:11" x14ac:dyDescent="0.35">
      <c r="A440" s="1">
        <v>4</v>
      </c>
      <c r="B440" s="1">
        <v>4</v>
      </c>
      <c r="D440" s="1">
        <v>1</v>
      </c>
      <c r="E440" s="1" t="s">
        <v>11</v>
      </c>
      <c r="F440" s="4">
        <v>-3.3820000000000001</v>
      </c>
      <c r="G440" s="4">
        <v>-2.0720000000000001</v>
      </c>
      <c r="H440" s="4">
        <v>14.208</v>
      </c>
      <c r="I440" s="4">
        <v>-5.1210000000000004</v>
      </c>
      <c r="J440" s="4">
        <v>-0.82299999999999995</v>
      </c>
      <c r="K440" s="4">
        <v>-1.2110000000000001</v>
      </c>
    </row>
    <row r="441" spans="1:11" x14ac:dyDescent="0.35">
      <c r="A441" s="1">
        <v>4</v>
      </c>
      <c r="B441" s="1">
        <v>4</v>
      </c>
      <c r="D441" s="1">
        <v>1</v>
      </c>
      <c r="E441" s="1" t="s">
        <v>12</v>
      </c>
      <c r="F441" s="4">
        <v>-137.30000000000001</v>
      </c>
      <c r="G441" s="4">
        <v>-84.010999999999996</v>
      </c>
      <c r="H441" s="4">
        <v>28.335999999999999</v>
      </c>
      <c r="I441" s="4">
        <v>-12.497999999999999</v>
      </c>
      <c r="J441" s="4">
        <v>-1.968</v>
      </c>
      <c r="K441" s="4">
        <v>-2.8959999999999999</v>
      </c>
    </row>
    <row r="442" spans="1:11" x14ac:dyDescent="0.35">
      <c r="A442" s="1">
        <v>4</v>
      </c>
      <c r="B442" s="1">
        <v>5</v>
      </c>
      <c r="D442" s="1">
        <v>5</v>
      </c>
      <c r="E442" s="1" t="s">
        <v>9</v>
      </c>
      <c r="F442" s="4">
        <v>5.9630000000000001</v>
      </c>
      <c r="G442" s="4">
        <v>3.61</v>
      </c>
      <c r="H442" s="4">
        <v>12.439</v>
      </c>
      <c r="I442" s="4">
        <v>-5.9930000000000003</v>
      </c>
      <c r="J442" s="4">
        <v>-0.94</v>
      </c>
      <c r="K442" s="4">
        <v>-1.383</v>
      </c>
    </row>
    <row r="443" spans="1:11" x14ac:dyDescent="0.35">
      <c r="A443" s="1">
        <v>4</v>
      </c>
      <c r="B443" s="1">
        <v>5</v>
      </c>
      <c r="D443" s="1">
        <v>5</v>
      </c>
      <c r="E443" s="1" t="s">
        <v>10</v>
      </c>
      <c r="F443" s="4">
        <v>-4.5949999999999998</v>
      </c>
      <c r="G443" s="4">
        <v>-2.7919999999999998</v>
      </c>
      <c r="H443" s="4">
        <v>-6.48</v>
      </c>
      <c r="I443" s="4">
        <v>3.266</v>
      </c>
      <c r="J443" s="4">
        <v>0.497</v>
      </c>
      <c r="K443" s="4">
        <v>0.73099999999999998</v>
      </c>
    </row>
    <row r="444" spans="1:11" x14ac:dyDescent="0.35">
      <c r="A444" s="1">
        <v>4</v>
      </c>
      <c r="B444" s="1">
        <v>5</v>
      </c>
      <c r="D444" s="1">
        <v>5</v>
      </c>
      <c r="E444" s="1" t="s">
        <v>11</v>
      </c>
      <c r="F444" s="4">
        <v>3.2989999999999999</v>
      </c>
      <c r="G444" s="4">
        <v>2</v>
      </c>
      <c r="H444" s="4">
        <v>5.8680000000000003</v>
      </c>
      <c r="I444" s="4">
        <v>-2.8820000000000001</v>
      </c>
      <c r="J444" s="4">
        <v>-0.44900000000000001</v>
      </c>
      <c r="K444" s="4">
        <v>-0.66100000000000003</v>
      </c>
    </row>
    <row r="445" spans="1:11" x14ac:dyDescent="0.35">
      <c r="A445" s="1">
        <v>4</v>
      </c>
      <c r="B445" s="1">
        <v>5</v>
      </c>
      <c r="D445" s="1">
        <v>5</v>
      </c>
      <c r="E445" s="1" t="s">
        <v>12</v>
      </c>
      <c r="F445" s="4">
        <v>-46.040999999999997</v>
      </c>
      <c r="G445" s="4">
        <v>-27.959</v>
      </c>
      <c r="H445" s="4">
        <v>1.0900000000000001</v>
      </c>
      <c r="I445" s="4">
        <v>-0.52900000000000003</v>
      </c>
      <c r="J445" s="4">
        <v>-8.3000000000000004E-2</v>
      </c>
      <c r="K445" s="4">
        <v>-0.122</v>
      </c>
    </row>
    <row r="446" spans="1:11" x14ac:dyDescent="0.35">
      <c r="A446" s="1">
        <v>4</v>
      </c>
      <c r="B446" s="1">
        <v>5</v>
      </c>
      <c r="D446" s="1">
        <v>4</v>
      </c>
      <c r="E446" s="1" t="s">
        <v>9</v>
      </c>
      <c r="F446" s="4">
        <v>3.42</v>
      </c>
      <c r="G446" s="4">
        <v>2.0939999999999999</v>
      </c>
      <c r="H446" s="4">
        <v>15.968</v>
      </c>
      <c r="I446" s="4">
        <v>-7.0880000000000001</v>
      </c>
      <c r="J446" s="4">
        <v>-1.101</v>
      </c>
      <c r="K446" s="4">
        <v>-1.62</v>
      </c>
    </row>
    <row r="447" spans="1:11" x14ac:dyDescent="0.35">
      <c r="A447" s="1">
        <v>4</v>
      </c>
      <c r="B447" s="1">
        <v>5</v>
      </c>
      <c r="D447" s="1">
        <v>4</v>
      </c>
      <c r="E447" s="1" t="s">
        <v>10</v>
      </c>
      <c r="F447" s="4">
        <v>-3.7679999999999998</v>
      </c>
      <c r="G447" s="4">
        <v>-2.2999999999999998</v>
      </c>
      <c r="H447" s="4">
        <v>-10.622999999999999</v>
      </c>
      <c r="I447" s="4">
        <v>4.9020000000000001</v>
      </c>
      <c r="J447" s="4">
        <v>0.76200000000000001</v>
      </c>
      <c r="K447" s="4">
        <v>1.121</v>
      </c>
    </row>
    <row r="448" spans="1:11" x14ac:dyDescent="0.35">
      <c r="A448" s="1">
        <v>4</v>
      </c>
      <c r="B448" s="1">
        <v>5</v>
      </c>
      <c r="D448" s="1">
        <v>4</v>
      </c>
      <c r="E448" s="1" t="s">
        <v>11</v>
      </c>
      <c r="F448" s="4">
        <v>2.246</v>
      </c>
      <c r="G448" s="4">
        <v>1.373</v>
      </c>
      <c r="H448" s="4">
        <v>8.2710000000000008</v>
      </c>
      <c r="I448" s="4">
        <v>-3.7330000000000001</v>
      </c>
      <c r="J448" s="4">
        <v>-0.58199999999999996</v>
      </c>
      <c r="K448" s="4">
        <v>-0.85699999999999998</v>
      </c>
    </row>
    <row r="449" spans="1:11" x14ac:dyDescent="0.35">
      <c r="A449" s="1">
        <v>4</v>
      </c>
      <c r="B449" s="1">
        <v>5</v>
      </c>
      <c r="D449" s="1">
        <v>4</v>
      </c>
      <c r="E449" s="1" t="s">
        <v>12</v>
      </c>
      <c r="F449" s="4">
        <v>-97.308000000000007</v>
      </c>
      <c r="G449" s="4">
        <v>-59.378</v>
      </c>
      <c r="H449" s="4">
        <v>3.113</v>
      </c>
      <c r="I449" s="4">
        <v>-1.4750000000000001</v>
      </c>
      <c r="J449" s="4">
        <v>-0.23200000000000001</v>
      </c>
      <c r="K449" s="4">
        <v>-0.34100000000000003</v>
      </c>
    </row>
    <row r="450" spans="1:11" x14ac:dyDescent="0.35">
      <c r="A450" s="1">
        <v>4</v>
      </c>
      <c r="B450" s="1">
        <v>5</v>
      </c>
      <c r="D450" s="1">
        <v>3</v>
      </c>
      <c r="E450" s="1" t="s">
        <v>9</v>
      </c>
      <c r="F450" s="4">
        <v>3.8730000000000002</v>
      </c>
      <c r="G450" s="4">
        <v>2.3650000000000002</v>
      </c>
      <c r="H450" s="4">
        <v>20.698</v>
      </c>
      <c r="I450" s="4">
        <v>-9.1389999999999993</v>
      </c>
      <c r="J450" s="4">
        <v>-1.403</v>
      </c>
      <c r="K450" s="4">
        <v>-2.0649999999999999</v>
      </c>
    </row>
    <row r="451" spans="1:11" x14ac:dyDescent="0.35">
      <c r="A451" s="1">
        <v>4</v>
      </c>
      <c r="B451" s="1">
        <v>5</v>
      </c>
      <c r="D451" s="1">
        <v>3</v>
      </c>
      <c r="E451" s="1" t="s">
        <v>10</v>
      </c>
      <c r="F451" s="4">
        <v>-3.7149999999999999</v>
      </c>
      <c r="G451" s="4">
        <v>-2.266</v>
      </c>
      <c r="H451" s="4">
        <v>-16.288</v>
      </c>
      <c r="I451" s="4">
        <v>7.3689999999999998</v>
      </c>
      <c r="J451" s="4">
        <v>1.137</v>
      </c>
      <c r="K451" s="4">
        <v>1.6719999999999999</v>
      </c>
    </row>
    <row r="452" spans="1:11" x14ac:dyDescent="0.35">
      <c r="A452" s="1">
        <v>4</v>
      </c>
      <c r="B452" s="1">
        <v>5</v>
      </c>
      <c r="D452" s="1">
        <v>3</v>
      </c>
      <c r="E452" s="1" t="s">
        <v>11</v>
      </c>
      <c r="F452" s="4">
        <v>2.371</v>
      </c>
      <c r="G452" s="4">
        <v>1.4470000000000001</v>
      </c>
      <c r="H452" s="4">
        <v>11.532</v>
      </c>
      <c r="I452" s="4">
        <v>-5.1479999999999997</v>
      </c>
      <c r="J452" s="4">
        <v>-0.79400000000000004</v>
      </c>
      <c r="K452" s="4">
        <v>-1.1679999999999999</v>
      </c>
    </row>
    <row r="453" spans="1:11" x14ac:dyDescent="0.35">
      <c r="A453" s="1">
        <v>4</v>
      </c>
      <c r="B453" s="1">
        <v>5</v>
      </c>
      <c r="D453" s="1">
        <v>3</v>
      </c>
      <c r="E453" s="1" t="s">
        <v>12</v>
      </c>
      <c r="F453" s="4">
        <v>-149.05099999999999</v>
      </c>
      <c r="G453" s="4">
        <v>-91.084000000000003</v>
      </c>
      <c r="H453" s="4">
        <v>6.0279999999999996</v>
      </c>
      <c r="I453" s="4">
        <v>-2.7879999999999998</v>
      </c>
      <c r="J453" s="4">
        <v>-0.438</v>
      </c>
      <c r="K453" s="4">
        <v>-0.64500000000000002</v>
      </c>
    </row>
    <row r="454" spans="1:11" x14ac:dyDescent="0.35">
      <c r="A454" s="1">
        <v>4</v>
      </c>
      <c r="B454" s="1">
        <v>5</v>
      </c>
      <c r="D454" s="1">
        <v>2</v>
      </c>
      <c r="E454" s="1" t="s">
        <v>9</v>
      </c>
      <c r="F454" s="4">
        <v>3.907</v>
      </c>
      <c r="G454" s="4">
        <v>2.391</v>
      </c>
      <c r="H454" s="4">
        <v>22.059000000000001</v>
      </c>
      <c r="I454" s="4">
        <v>-9.516</v>
      </c>
      <c r="J454" s="4">
        <v>-1.4550000000000001</v>
      </c>
      <c r="K454" s="4">
        <v>-2.141</v>
      </c>
    </row>
    <row r="455" spans="1:11" x14ac:dyDescent="0.35">
      <c r="A455" s="1">
        <v>4</v>
      </c>
      <c r="B455" s="1">
        <v>5</v>
      </c>
      <c r="D455" s="1">
        <v>2</v>
      </c>
      <c r="E455" s="1" t="s">
        <v>10</v>
      </c>
      <c r="F455" s="4">
        <v>-4.3600000000000003</v>
      </c>
      <c r="G455" s="4">
        <v>-2.665</v>
      </c>
      <c r="H455" s="4">
        <v>-20.623999999999999</v>
      </c>
      <c r="I455" s="4">
        <v>9.702</v>
      </c>
      <c r="J455" s="4">
        <v>1.4630000000000001</v>
      </c>
      <c r="K455" s="4">
        <v>2.153</v>
      </c>
    </row>
    <row r="456" spans="1:11" x14ac:dyDescent="0.35">
      <c r="A456" s="1">
        <v>4</v>
      </c>
      <c r="B456" s="1">
        <v>5</v>
      </c>
      <c r="D456" s="1">
        <v>2</v>
      </c>
      <c r="E456" s="1" t="s">
        <v>11</v>
      </c>
      <c r="F456" s="4">
        <v>2.5830000000000002</v>
      </c>
      <c r="G456" s="4">
        <v>1.58</v>
      </c>
      <c r="H456" s="4">
        <v>13.317</v>
      </c>
      <c r="I456" s="4">
        <v>-5.9969999999999999</v>
      </c>
      <c r="J456" s="4">
        <v>-0.91200000000000003</v>
      </c>
      <c r="K456" s="4">
        <v>-1.3420000000000001</v>
      </c>
    </row>
    <row r="457" spans="1:11" x14ac:dyDescent="0.35">
      <c r="A457" s="1">
        <v>4</v>
      </c>
      <c r="B457" s="1">
        <v>5</v>
      </c>
      <c r="D457" s="1">
        <v>2</v>
      </c>
      <c r="E457" s="1" t="s">
        <v>12</v>
      </c>
      <c r="F457" s="4">
        <v>-200.82599999999999</v>
      </c>
      <c r="G457" s="4">
        <v>-122.81</v>
      </c>
      <c r="H457" s="4">
        <v>9.6679999999999993</v>
      </c>
      <c r="I457" s="4">
        <v>-4.3940000000000001</v>
      </c>
      <c r="J457" s="4">
        <v>-0.68899999999999995</v>
      </c>
      <c r="K457" s="4">
        <v>-1.014</v>
      </c>
    </row>
    <row r="458" spans="1:11" x14ac:dyDescent="0.35">
      <c r="A458" s="1">
        <v>4</v>
      </c>
      <c r="B458" s="1">
        <v>5</v>
      </c>
      <c r="D458" s="1">
        <v>1</v>
      </c>
      <c r="E458" s="1" t="s">
        <v>9</v>
      </c>
      <c r="F458" s="4">
        <v>2.6859999999999999</v>
      </c>
      <c r="G458" s="4">
        <v>1.6459999999999999</v>
      </c>
      <c r="H458" s="4">
        <v>20.832999999999998</v>
      </c>
      <c r="I458" s="4">
        <v>-7.2389999999999999</v>
      </c>
      <c r="J458" s="4">
        <v>-1.1679999999999999</v>
      </c>
      <c r="K458" s="4">
        <v>-1.718</v>
      </c>
    </row>
    <row r="459" spans="1:11" x14ac:dyDescent="0.35">
      <c r="A459" s="1">
        <v>4</v>
      </c>
      <c r="B459" s="1">
        <v>5</v>
      </c>
      <c r="D459" s="1">
        <v>1</v>
      </c>
      <c r="E459" s="1" t="s">
        <v>10</v>
      </c>
      <c r="F459" s="4">
        <v>-1.5620000000000001</v>
      </c>
      <c r="G459" s="4">
        <v>-0.95399999999999996</v>
      </c>
      <c r="H459" s="4">
        <v>-43.286000000000001</v>
      </c>
      <c r="I459" s="4">
        <v>16.388000000000002</v>
      </c>
      <c r="J459" s="4">
        <v>2.6110000000000002</v>
      </c>
      <c r="K459" s="4">
        <v>3.8410000000000002</v>
      </c>
    </row>
    <row r="460" spans="1:11" x14ac:dyDescent="0.35">
      <c r="A460" s="1">
        <v>4</v>
      </c>
      <c r="B460" s="1">
        <v>5</v>
      </c>
      <c r="D460" s="1">
        <v>1</v>
      </c>
      <c r="E460" s="1" t="s">
        <v>11</v>
      </c>
      <c r="F460" s="4">
        <v>1.18</v>
      </c>
      <c r="G460" s="4">
        <v>0.72199999999999998</v>
      </c>
      <c r="H460" s="4">
        <v>17.803000000000001</v>
      </c>
      <c r="I460" s="4">
        <v>-6.5570000000000004</v>
      </c>
      <c r="J460" s="4">
        <v>-1.05</v>
      </c>
      <c r="K460" s="4">
        <v>-1.544</v>
      </c>
    </row>
    <row r="461" spans="1:11" x14ac:dyDescent="0.35">
      <c r="A461" s="1">
        <v>4</v>
      </c>
      <c r="B461" s="1">
        <v>5</v>
      </c>
      <c r="D461" s="1">
        <v>1</v>
      </c>
      <c r="E461" s="1" t="s">
        <v>12</v>
      </c>
      <c r="F461" s="4">
        <v>-253.298</v>
      </c>
      <c r="G461" s="4">
        <v>-154.96100000000001</v>
      </c>
      <c r="H461" s="4">
        <v>13.641999999999999</v>
      </c>
      <c r="I461" s="4">
        <v>-6.01</v>
      </c>
      <c r="J461" s="4">
        <v>-0.94599999999999995</v>
      </c>
      <c r="K461" s="4">
        <v>-1.3919999999999999</v>
      </c>
    </row>
    <row r="462" spans="1:11" x14ac:dyDescent="0.35">
      <c r="A462" s="1">
        <v>4</v>
      </c>
      <c r="B462" s="1">
        <v>6</v>
      </c>
      <c r="D462" s="1">
        <v>5</v>
      </c>
      <c r="E462" s="1" t="s">
        <v>9</v>
      </c>
      <c r="F462" s="4">
        <v>11.243</v>
      </c>
      <c r="G462" s="4">
        <v>6.8280000000000003</v>
      </c>
      <c r="H462" s="4">
        <v>7.2249999999999996</v>
      </c>
      <c r="I462" s="4">
        <v>-3.4870000000000001</v>
      </c>
      <c r="J462" s="4">
        <v>-0.54700000000000004</v>
      </c>
      <c r="K462" s="4">
        <v>-0.80400000000000005</v>
      </c>
    </row>
    <row r="463" spans="1:11" x14ac:dyDescent="0.35">
      <c r="A463" s="1">
        <v>4</v>
      </c>
      <c r="B463" s="1">
        <v>6</v>
      </c>
      <c r="D463" s="1">
        <v>5</v>
      </c>
      <c r="E463" s="1" t="s">
        <v>10</v>
      </c>
      <c r="F463" s="4">
        <v>-8.5579999999999998</v>
      </c>
      <c r="G463" s="4">
        <v>-5.2169999999999996</v>
      </c>
      <c r="H463" s="4">
        <v>-2.5459999999999998</v>
      </c>
      <c r="I463" s="4">
        <v>1.2450000000000001</v>
      </c>
      <c r="J463" s="4">
        <v>0.155</v>
      </c>
      <c r="K463" s="4">
        <v>0.22800000000000001</v>
      </c>
    </row>
    <row r="464" spans="1:11" x14ac:dyDescent="0.35">
      <c r="A464" s="1">
        <v>4</v>
      </c>
      <c r="B464" s="1">
        <v>6</v>
      </c>
      <c r="D464" s="1">
        <v>5</v>
      </c>
      <c r="E464" s="1" t="s">
        <v>11</v>
      </c>
      <c r="F464" s="4">
        <v>6.1879999999999997</v>
      </c>
      <c r="G464" s="4">
        <v>3.7639999999999998</v>
      </c>
      <c r="H464" s="4">
        <v>2.8519999999999999</v>
      </c>
      <c r="I464" s="4">
        <v>-1.43</v>
      </c>
      <c r="J464" s="4">
        <v>-0.219</v>
      </c>
      <c r="K464" s="4">
        <v>-0.32300000000000001</v>
      </c>
    </row>
    <row r="465" spans="1:11" x14ac:dyDescent="0.35">
      <c r="A465" s="1">
        <v>4</v>
      </c>
      <c r="B465" s="1">
        <v>6</v>
      </c>
      <c r="D465" s="1">
        <v>5</v>
      </c>
      <c r="E465" s="1" t="s">
        <v>12</v>
      </c>
      <c r="F465" s="4">
        <v>-19.471</v>
      </c>
      <c r="G465" s="4">
        <v>-11.826000000000001</v>
      </c>
      <c r="H465" s="4">
        <v>-3.6560000000000001</v>
      </c>
      <c r="I465" s="4">
        <v>1.764</v>
      </c>
      <c r="J465" s="4">
        <v>0.27700000000000002</v>
      </c>
      <c r="K465" s="4">
        <v>0.40699999999999997</v>
      </c>
    </row>
    <row r="466" spans="1:11" x14ac:dyDescent="0.35">
      <c r="A466" s="1">
        <v>4</v>
      </c>
      <c r="B466" s="1">
        <v>6</v>
      </c>
      <c r="D466" s="1">
        <v>4</v>
      </c>
      <c r="E466" s="1" t="s">
        <v>9</v>
      </c>
      <c r="F466" s="4">
        <v>6.367</v>
      </c>
      <c r="G466" s="4">
        <v>3.9089999999999998</v>
      </c>
      <c r="H466" s="4">
        <v>10.989000000000001</v>
      </c>
      <c r="I466" s="4">
        <v>-4.8079999999999998</v>
      </c>
      <c r="J466" s="4">
        <v>-0.74199999999999999</v>
      </c>
      <c r="K466" s="4">
        <v>-1.0920000000000001</v>
      </c>
    </row>
    <row r="467" spans="1:11" x14ac:dyDescent="0.35">
      <c r="A467" s="1">
        <v>4</v>
      </c>
      <c r="B467" s="1">
        <v>6</v>
      </c>
      <c r="D467" s="1">
        <v>4</v>
      </c>
      <c r="E467" s="1" t="s">
        <v>10</v>
      </c>
      <c r="F467" s="4">
        <v>-7.0190000000000001</v>
      </c>
      <c r="G467" s="4">
        <v>-4.2969999999999997</v>
      </c>
      <c r="H467" s="4">
        <v>-4.8239999999999998</v>
      </c>
      <c r="I467" s="4">
        <v>2.2570000000000001</v>
      </c>
      <c r="J467" s="4">
        <v>0.33400000000000002</v>
      </c>
      <c r="K467" s="4">
        <v>0.49099999999999999</v>
      </c>
    </row>
    <row r="468" spans="1:11" x14ac:dyDescent="0.35">
      <c r="A468" s="1">
        <v>4</v>
      </c>
      <c r="B468" s="1">
        <v>6</v>
      </c>
      <c r="D468" s="1">
        <v>4</v>
      </c>
      <c r="E468" s="1" t="s">
        <v>11</v>
      </c>
      <c r="F468" s="4">
        <v>4.1829999999999998</v>
      </c>
      <c r="G468" s="4">
        <v>2.5640000000000001</v>
      </c>
      <c r="H468" s="4">
        <v>4.83</v>
      </c>
      <c r="I468" s="4">
        <v>-2.1680000000000001</v>
      </c>
      <c r="J468" s="4">
        <v>-0.33600000000000002</v>
      </c>
      <c r="K468" s="4">
        <v>-0.495</v>
      </c>
    </row>
    <row r="469" spans="1:11" x14ac:dyDescent="0.35">
      <c r="A469" s="1">
        <v>4</v>
      </c>
      <c r="B469" s="1">
        <v>6</v>
      </c>
      <c r="D469" s="1">
        <v>4</v>
      </c>
      <c r="E469" s="1" t="s">
        <v>12</v>
      </c>
      <c r="F469" s="4">
        <v>-42.731000000000002</v>
      </c>
      <c r="G469" s="4">
        <v>-26.068000000000001</v>
      </c>
      <c r="H469" s="4">
        <v>-9.9789999999999992</v>
      </c>
      <c r="I469" s="4">
        <v>4.7169999999999996</v>
      </c>
      <c r="J469" s="4">
        <v>0.74199999999999999</v>
      </c>
      <c r="K469" s="4">
        <v>1.091</v>
      </c>
    </row>
    <row r="470" spans="1:11" x14ac:dyDescent="0.35">
      <c r="A470" s="1">
        <v>4</v>
      </c>
      <c r="B470" s="1">
        <v>6</v>
      </c>
      <c r="D470" s="1">
        <v>3</v>
      </c>
      <c r="E470" s="1" t="s">
        <v>9</v>
      </c>
      <c r="F470" s="4">
        <v>7.2519999999999998</v>
      </c>
      <c r="G470" s="4">
        <v>4.4370000000000003</v>
      </c>
      <c r="H470" s="4">
        <v>13.457000000000001</v>
      </c>
      <c r="I470" s="4">
        <v>-5.8849999999999998</v>
      </c>
      <c r="J470" s="4">
        <v>-0.89500000000000002</v>
      </c>
      <c r="K470" s="4">
        <v>-1.3169999999999999</v>
      </c>
    </row>
    <row r="471" spans="1:11" x14ac:dyDescent="0.35">
      <c r="A471" s="1">
        <v>4</v>
      </c>
      <c r="B471" s="1">
        <v>6</v>
      </c>
      <c r="D471" s="1">
        <v>3</v>
      </c>
      <c r="E471" s="1" t="s">
        <v>10</v>
      </c>
      <c r="F471" s="4">
        <v>-6.9210000000000003</v>
      </c>
      <c r="G471" s="4">
        <v>-4.2329999999999997</v>
      </c>
      <c r="H471" s="4">
        <v>-8.9380000000000006</v>
      </c>
      <c r="I471" s="4">
        <v>4.0369999999999999</v>
      </c>
      <c r="J471" s="4">
        <v>0.61699999999999999</v>
      </c>
      <c r="K471" s="4">
        <v>0.90800000000000003</v>
      </c>
    </row>
    <row r="472" spans="1:11" x14ac:dyDescent="0.35">
      <c r="A472" s="1">
        <v>4</v>
      </c>
      <c r="B472" s="1">
        <v>6</v>
      </c>
      <c r="D472" s="1">
        <v>3</v>
      </c>
      <c r="E472" s="1" t="s">
        <v>11</v>
      </c>
      <c r="F472" s="4">
        <v>4.4290000000000003</v>
      </c>
      <c r="G472" s="4">
        <v>2.7090000000000001</v>
      </c>
      <c r="H472" s="4">
        <v>6.9409999999999998</v>
      </c>
      <c r="I472" s="4">
        <v>-3.0779999999999998</v>
      </c>
      <c r="J472" s="4">
        <v>-0.47299999999999998</v>
      </c>
      <c r="K472" s="4">
        <v>-0.69599999999999995</v>
      </c>
    </row>
    <row r="473" spans="1:11" x14ac:dyDescent="0.35">
      <c r="A473" s="1">
        <v>4</v>
      </c>
      <c r="B473" s="1">
        <v>6</v>
      </c>
      <c r="D473" s="1">
        <v>3</v>
      </c>
      <c r="E473" s="1" t="s">
        <v>12</v>
      </c>
      <c r="F473" s="4">
        <v>-65.67</v>
      </c>
      <c r="G473" s="4">
        <v>-40.118000000000002</v>
      </c>
      <c r="H473" s="4">
        <v>-18.946000000000002</v>
      </c>
      <c r="I473" s="4">
        <v>8.7550000000000008</v>
      </c>
      <c r="J473" s="4">
        <v>1.3759999999999999</v>
      </c>
      <c r="K473" s="4">
        <v>2.0249999999999999</v>
      </c>
    </row>
    <row r="474" spans="1:11" x14ac:dyDescent="0.35">
      <c r="A474" s="1">
        <v>4</v>
      </c>
      <c r="B474" s="1">
        <v>6</v>
      </c>
      <c r="D474" s="1">
        <v>2</v>
      </c>
      <c r="E474" s="1" t="s">
        <v>9</v>
      </c>
      <c r="F474" s="4">
        <v>7.3019999999999996</v>
      </c>
      <c r="G474" s="4">
        <v>4.4740000000000002</v>
      </c>
      <c r="H474" s="4">
        <v>13.098000000000001</v>
      </c>
      <c r="I474" s="4">
        <v>-5.6509999999999998</v>
      </c>
      <c r="J474" s="4">
        <v>-0.85199999999999998</v>
      </c>
      <c r="K474" s="4">
        <v>-1.254</v>
      </c>
    </row>
    <row r="475" spans="1:11" x14ac:dyDescent="0.35">
      <c r="A475" s="1">
        <v>4</v>
      </c>
      <c r="B475" s="1">
        <v>6</v>
      </c>
      <c r="D475" s="1">
        <v>2</v>
      </c>
      <c r="E475" s="1" t="s">
        <v>10</v>
      </c>
      <c r="F475" s="4">
        <v>-8.1199999999999992</v>
      </c>
      <c r="G475" s="4">
        <v>-4.97</v>
      </c>
      <c r="H475" s="4">
        <v>-10.314</v>
      </c>
      <c r="I475" s="4">
        <v>5.4290000000000003</v>
      </c>
      <c r="J475" s="4">
        <v>0.78800000000000003</v>
      </c>
      <c r="K475" s="4">
        <v>1.1599999999999999</v>
      </c>
    </row>
    <row r="476" spans="1:11" x14ac:dyDescent="0.35">
      <c r="A476" s="1">
        <v>4</v>
      </c>
      <c r="B476" s="1">
        <v>6</v>
      </c>
      <c r="D476" s="1">
        <v>2</v>
      </c>
      <c r="E476" s="1" t="s">
        <v>11</v>
      </c>
      <c r="F476" s="4">
        <v>4.82</v>
      </c>
      <c r="G476" s="4">
        <v>2.9510000000000001</v>
      </c>
      <c r="H476" s="4">
        <v>7.2590000000000003</v>
      </c>
      <c r="I476" s="4">
        <v>-3.4409999999999998</v>
      </c>
      <c r="J476" s="4">
        <v>-0.51300000000000001</v>
      </c>
      <c r="K476" s="4">
        <v>-0.754</v>
      </c>
    </row>
    <row r="477" spans="1:11" x14ac:dyDescent="0.35">
      <c r="A477" s="1">
        <v>4</v>
      </c>
      <c r="B477" s="1">
        <v>6</v>
      </c>
      <c r="D477" s="1">
        <v>2</v>
      </c>
      <c r="E477" s="1" t="s">
        <v>12</v>
      </c>
      <c r="F477" s="4">
        <v>-88.570999999999998</v>
      </c>
      <c r="G477" s="4">
        <v>-54.146000000000001</v>
      </c>
      <c r="H477" s="4">
        <v>-29.96</v>
      </c>
      <c r="I477" s="4">
        <v>13.617000000000001</v>
      </c>
      <c r="J477" s="4">
        <v>2.137</v>
      </c>
      <c r="K477" s="4">
        <v>3.1429999999999998</v>
      </c>
    </row>
    <row r="478" spans="1:11" x14ac:dyDescent="0.35">
      <c r="A478" s="1">
        <v>4</v>
      </c>
      <c r="B478" s="1">
        <v>6</v>
      </c>
      <c r="D478" s="1">
        <v>1</v>
      </c>
      <c r="E478" s="1" t="s">
        <v>9</v>
      </c>
      <c r="F478" s="4">
        <v>5.13</v>
      </c>
      <c r="G478" s="4">
        <v>3.1440000000000001</v>
      </c>
      <c r="H478" s="4">
        <v>13.856</v>
      </c>
      <c r="I478" s="4">
        <v>-4.468</v>
      </c>
      <c r="J478" s="4">
        <v>-0.72499999999999998</v>
      </c>
      <c r="K478" s="4">
        <v>-1.0669999999999999</v>
      </c>
    </row>
    <row r="479" spans="1:11" x14ac:dyDescent="0.35">
      <c r="A479" s="1">
        <v>4</v>
      </c>
      <c r="B479" s="1">
        <v>6</v>
      </c>
      <c r="D479" s="1">
        <v>1</v>
      </c>
      <c r="E479" s="1" t="s">
        <v>10</v>
      </c>
      <c r="F479" s="4">
        <v>-2.7839999999999998</v>
      </c>
      <c r="G479" s="4">
        <v>-1.7030000000000001</v>
      </c>
      <c r="H479" s="4">
        <v>-39.773000000000003</v>
      </c>
      <c r="I479" s="4">
        <v>14.981999999999999</v>
      </c>
      <c r="J479" s="4">
        <v>2.3889999999999998</v>
      </c>
      <c r="K479" s="4">
        <v>3.5150000000000001</v>
      </c>
    </row>
    <row r="480" spans="1:11" x14ac:dyDescent="0.35">
      <c r="A480" s="1">
        <v>4</v>
      </c>
      <c r="B480" s="1">
        <v>6</v>
      </c>
      <c r="D480" s="1">
        <v>1</v>
      </c>
      <c r="E480" s="1" t="s">
        <v>11</v>
      </c>
      <c r="F480" s="4">
        <v>2.198</v>
      </c>
      <c r="G480" s="4">
        <v>1.3460000000000001</v>
      </c>
      <c r="H480" s="4">
        <v>14.879</v>
      </c>
      <c r="I480" s="4">
        <v>-5.3879999999999999</v>
      </c>
      <c r="J480" s="4">
        <v>-0.86499999999999999</v>
      </c>
      <c r="K480" s="4">
        <v>-1.2729999999999999</v>
      </c>
    </row>
    <row r="481" spans="1:11" x14ac:dyDescent="0.35">
      <c r="A481" s="1">
        <v>4</v>
      </c>
      <c r="B481" s="1">
        <v>6</v>
      </c>
      <c r="D481" s="1">
        <v>1</v>
      </c>
      <c r="E481" s="1" t="s">
        <v>12</v>
      </c>
      <c r="F481" s="4">
        <v>-110.98699999999999</v>
      </c>
      <c r="G481" s="4">
        <v>-67.878</v>
      </c>
      <c r="H481" s="4">
        <v>-41.978000000000002</v>
      </c>
      <c r="I481" s="4">
        <v>18.509</v>
      </c>
      <c r="J481" s="4">
        <v>2.9140000000000001</v>
      </c>
      <c r="K481" s="4">
        <v>4.2880000000000003</v>
      </c>
    </row>
    <row r="482" spans="1:11" x14ac:dyDescent="0.35">
      <c r="A482" s="1">
        <v>5</v>
      </c>
      <c r="B482" s="1">
        <v>1</v>
      </c>
      <c r="D482" s="1">
        <v>5</v>
      </c>
      <c r="E482" s="1" t="s">
        <v>9</v>
      </c>
      <c r="F482" s="4">
        <v>-17.864999999999998</v>
      </c>
      <c r="G482" s="4">
        <v>-12.914999999999999</v>
      </c>
      <c r="H482" s="4">
        <v>35.878999999999998</v>
      </c>
      <c r="I482" s="4">
        <v>-26.077999999999999</v>
      </c>
      <c r="J482" s="4">
        <v>-4.1609999999999996</v>
      </c>
      <c r="K482" s="4">
        <v>-6.1219999999999999</v>
      </c>
    </row>
    <row r="483" spans="1:11" x14ac:dyDescent="0.35">
      <c r="A483" s="1">
        <v>5</v>
      </c>
      <c r="B483" s="1">
        <v>1</v>
      </c>
      <c r="D483" s="1">
        <v>5</v>
      </c>
      <c r="E483" s="1" t="s">
        <v>10</v>
      </c>
      <c r="F483" s="4">
        <v>16.056000000000001</v>
      </c>
      <c r="G483" s="4">
        <v>11.699</v>
      </c>
      <c r="H483" s="4">
        <v>-18.597999999999999</v>
      </c>
      <c r="I483" s="4">
        <v>13.837</v>
      </c>
      <c r="J483" s="4">
        <v>1.9430000000000001</v>
      </c>
      <c r="K483" s="4">
        <v>2.859</v>
      </c>
    </row>
    <row r="484" spans="1:11" x14ac:dyDescent="0.35">
      <c r="A484" s="1">
        <v>5</v>
      </c>
      <c r="B484" s="1">
        <v>1</v>
      </c>
      <c r="D484" s="1">
        <v>5</v>
      </c>
      <c r="E484" s="1" t="s">
        <v>11</v>
      </c>
      <c r="F484" s="4">
        <v>-10.6</v>
      </c>
      <c r="G484" s="4">
        <v>-7.6920000000000002</v>
      </c>
      <c r="H484" s="4">
        <v>16.474</v>
      </c>
      <c r="I484" s="4">
        <v>-12.236000000000001</v>
      </c>
      <c r="J484" s="4">
        <v>-1.9079999999999999</v>
      </c>
      <c r="K484" s="4">
        <v>-2.8069999999999999</v>
      </c>
    </row>
    <row r="485" spans="1:11" x14ac:dyDescent="0.35">
      <c r="A485" s="1">
        <v>5</v>
      </c>
      <c r="B485" s="1">
        <v>1</v>
      </c>
      <c r="D485" s="1">
        <v>5</v>
      </c>
      <c r="E485" s="1" t="s">
        <v>12</v>
      </c>
      <c r="F485" s="4">
        <v>-24.474</v>
      </c>
      <c r="G485" s="4">
        <v>-17.492000000000001</v>
      </c>
      <c r="H485" s="4">
        <v>16.16</v>
      </c>
      <c r="I485" s="4">
        <v>-11.737</v>
      </c>
      <c r="J485" s="4">
        <v>-1.873</v>
      </c>
      <c r="K485" s="4">
        <v>-2.7559999999999998</v>
      </c>
    </row>
    <row r="486" spans="1:11" x14ac:dyDescent="0.35">
      <c r="A486" s="1">
        <v>5</v>
      </c>
      <c r="B486" s="1">
        <v>1</v>
      </c>
      <c r="D486" s="1">
        <v>4</v>
      </c>
      <c r="E486" s="1" t="s">
        <v>9</v>
      </c>
      <c r="F486" s="4">
        <v>-15.08</v>
      </c>
      <c r="G486" s="4">
        <v>-10.935</v>
      </c>
      <c r="H486" s="4">
        <v>75.959999999999994</v>
      </c>
      <c r="I486" s="4">
        <v>-51.981000000000002</v>
      </c>
      <c r="J486" s="4">
        <v>-8.2289999999999992</v>
      </c>
      <c r="K486" s="4">
        <v>-12.106</v>
      </c>
    </row>
    <row r="487" spans="1:11" x14ac:dyDescent="0.35">
      <c r="A487" s="1">
        <v>5</v>
      </c>
      <c r="B487" s="1">
        <v>1</v>
      </c>
      <c r="D487" s="1">
        <v>4</v>
      </c>
      <c r="E487" s="1" t="s">
        <v>10</v>
      </c>
      <c r="F487" s="4">
        <v>15.125999999999999</v>
      </c>
      <c r="G487" s="4">
        <v>11.003</v>
      </c>
      <c r="H487" s="4">
        <v>-43.47</v>
      </c>
      <c r="I487" s="4">
        <v>30.645</v>
      </c>
      <c r="J487" s="4">
        <v>4.8070000000000004</v>
      </c>
      <c r="K487" s="4">
        <v>7.0720000000000001</v>
      </c>
    </row>
    <row r="488" spans="1:11" x14ac:dyDescent="0.35">
      <c r="A488" s="1">
        <v>5</v>
      </c>
      <c r="B488" s="1">
        <v>1</v>
      </c>
      <c r="D488" s="1">
        <v>4</v>
      </c>
      <c r="E488" s="1" t="s">
        <v>11</v>
      </c>
      <c r="F488" s="4">
        <v>-9.4390000000000001</v>
      </c>
      <c r="G488" s="4">
        <v>-6.8559999999999999</v>
      </c>
      <c r="H488" s="4">
        <v>37.024000000000001</v>
      </c>
      <c r="I488" s="4">
        <v>-25.645</v>
      </c>
      <c r="J488" s="4">
        <v>-4.0739999999999998</v>
      </c>
      <c r="K488" s="4">
        <v>-5.9930000000000003</v>
      </c>
    </row>
    <row r="489" spans="1:11" x14ac:dyDescent="0.35">
      <c r="A489" s="1">
        <v>5</v>
      </c>
      <c r="B489" s="1">
        <v>1</v>
      </c>
      <c r="D489" s="1">
        <v>4</v>
      </c>
      <c r="E489" s="1" t="s">
        <v>12</v>
      </c>
      <c r="F489" s="4">
        <v>-65.855999999999995</v>
      </c>
      <c r="G489" s="4">
        <v>-47.314</v>
      </c>
      <c r="H489" s="4">
        <v>56.405000000000001</v>
      </c>
      <c r="I489" s="4">
        <v>-40.284999999999997</v>
      </c>
      <c r="J489" s="4">
        <v>-6.4550000000000001</v>
      </c>
      <c r="K489" s="4">
        <v>-9.4969999999999999</v>
      </c>
    </row>
    <row r="490" spans="1:11" x14ac:dyDescent="0.35">
      <c r="A490" s="1">
        <v>5</v>
      </c>
      <c r="B490" s="1">
        <v>1</v>
      </c>
      <c r="D490" s="1">
        <v>3</v>
      </c>
      <c r="E490" s="1" t="s">
        <v>9</v>
      </c>
      <c r="F490" s="4">
        <v>-14.976000000000001</v>
      </c>
      <c r="G490" s="4">
        <v>-10.843999999999999</v>
      </c>
      <c r="H490" s="4">
        <v>93.34</v>
      </c>
      <c r="I490" s="4">
        <v>-63.66</v>
      </c>
      <c r="J490" s="4">
        <v>-9.9190000000000005</v>
      </c>
      <c r="K490" s="4">
        <v>-14.593</v>
      </c>
    </row>
    <row r="491" spans="1:11" x14ac:dyDescent="0.35">
      <c r="A491" s="1">
        <v>5</v>
      </c>
      <c r="B491" s="1">
        <v>1</v>
      </c>
      <c r="D491" s="1">
        <v>3</v>
      </c>
      <c r="E491" s="1" t="s">
        <v>10</v>
      </c>
      <c r="F491" s="4">
        <v>14.265000000000001</v>
      </c>
      <c r="G491" s="4">
        <v>10.361000000000001</v>
      </c>
      <c r="H491" s="4">
        <v>-70.724999999999994</v>
      </c>
      <c r="I491" s="4">
        <v>49.072000000000003</v>
      </c>
      <c r="J491" s="4">
        <v>7.7039999999999997</v>
      </c>
      <c r="K491" s="4">
        <v>11.334</v>
      </c>
    </row>
    <row r="492" spans="1:11" x14ac:dyDescent="0.35">
      <c r="A492" s="1">
        <v>5</v>
      </c>
      <c r="B492" s="1">
        <v>1</v>
      </c>
      <c r="D492" s="1">
        <v>3</v>
      </c>
      <c r="E492" s="1" t="s">
        <v>11</v>
      </c>
      <c r="F492" s="4">
        <v>-9.1379999999999999</v>
      </c>
      <c r="G492" s="4">
        <v>-6.6269999999999998</v>
      </c>
      <c r="H492" s="4">
        <v>51.081000000000003</v>
      </c>
      <c r="I492" s="4">
        <v>-35.11</v>
      </c>
      <c r="J492" s="4">
        <v>-5.5069999999999997</v>
      </c>
      <c r="K492" s="4">
        <v>-8.1020000000000003</v>
      </c>
    </row>
    <row r="493" spans="1:11" x14ac:dyDescent="0.35">
      <c r="A493" s="1">
        <v>5</v>
      </c>
      <c r="B493" s="1">
        <v>1</v>
      </c>
      <c r="D493" s="1">
        <v>3</v>
      </c>
      <c r="E493" s="1" t="s">
        <v>12</v>
      </c>
      <c r="F493" s="4">
        <v>-106.783</v>
      </c>
      <c r="G493" s="4">
        <v>-76.789000000000001</v>
      </c>
      <c r="H493" s="4">
        <v>115.964</v>
      </c>
      <c r="I493" s="4">
        <v>-81.537999999999997</v>
      </c>
      <c r="J493" s="4">
        <v>-13.058999999999999</v>
      </c>
      <c r="K493" s="4">
        <v>-19.212</v>
      </c>
    </row>
    <row r="494" spans="1:11" x14ac:dyDescent="0.35">
      <c r="A494" s="1">
        <v>5</v>
      </c>
      <c r="B494" s="1">
        <v>1</v>
      </c>
      <c r="D494" s="1">
        <v>2</v>
      </c>
      <c r="E494" s="1" t="s">
        <v>9</v>
      </c>
      <c r="F494" s="4">
        <v>-14.664999999999999</v>
      </c>
      <c r="G494" s="4">
        <v>-10.621</v>
      </c>
      <c r="H494" s="4">
        <v>98.536000000000001</v>
      </c>
      <c r="I494" s="4">
        <v>-66.158000000000001</v>
      </c>
      <c r="J494" s="4">
        <v>-10.254</v>
      </c>
      <c r="K494" s="4">
        <v>-15.086</v>
      </c>
    </row>
    <row r="495" spans="1:11" x14ac:dyDescent="0.35">
      <c r="A495" s="1">
        <v>5</v>
      </c>
      <c r="B495" s="1">
        <v>1</v>
      </c>
      <c r="D495" s="1">
        <v>2</v>
      </c>
      <c r="E495" s="1" t="s">
        <v>10</v>
      </c>
      <c r="F495" s="4">
        <v>15.49</v>
      </c>
      <c r="G495" s="4">
        <v>11.265000000000001</v>
      </c>
      <c r="H495" s="4">
        <v>-88.335999999999999</v>
      </c>
      <c r="I495" s="4">
        <v>65.48</v>
      </c>
      <c r="J495" s="4">
        <v>9.8829999999999991</v>
      </c>
      <c r="K495" s="4">
        <v>14.54</v>
      </c>
    </row>
    <row r="496" spans="1:11" x14ac:dyDescent="0.35">
      <c r="A496" s="1">
        <v>5</v>
      </c>
      <c r="B496" s="1">
        <v>1</v>
      </c>
      <c r="D496" s="1">
        <v>2</v>
      </c>
      <c r="E496" s="1" t="s">
        <v>11</v>
      </c>
      <c r="F496" s="4">
        <v>-9.423</v>
      </c>
      <c r="G496" s="4">
        <v>-6.84</v>
      </c>
      <c r="H496" s="4">
        <v>58.231000000000002</v>
      </c>
      <c r="I496" s="4">
        <v>-41.037999999999997</v>
      </c>
      <c r="J496" s="4">
        <v>-6.2930000000000001</v>
      </c>
      <c r="K496" s="4">
        <v>-9.2579999999999991</v>
      </c>
    </row>
    <row r="497" spans="1:11" x14ac:dyDescent="0.35">
      <c r="A497" s="1">
        <v>5</v>
      </c>
      <c r="B497" s="1">
        <v>1</v>
      </c>
      <c r="D497" s="1">
        <v>2</v>
      </c>
      <c r="E497" s="1" t="s">
        <v>12</v>
      </c>
      <c r="F497" s="4">
        <v>-147.07900000000001</v>
      </c>
      <c r="G497" s="4">
        <v>-105.8</v>
      </c>
      <c r="H497" s="4">
        <v>190.238</v>
      </c>
      <c r="I497" s="4">
        <v>-132.17500000000001</v>
      </c>
      <c r="J497" s="4">
        <v>-21.123000000000001</v>
      </c>
      <c r="K497" s="4">
        <v>-31.076000000000001</v>
      </c>
    </row>
    <row r="498" spans="1:11" x14ac:dyDescent="0.35">
      <c r="A498" s="1">
        <v>5</v>
      </c>
      <c r="B498" s="1">
        <v>1</v>
      </c>
      <c r="D498" s="1">
        <v>1</v>
      </c>
      <c r="E498" s="1" t="s">
        <v>9</v>
      </c>
      <c r="F498" s="4">
        <v>-10.266999999999999</v>
      </c>
      <c r="G498" s="4">
        <v>-7.3840000000000003</v>
      </c>
      <c r="H498" s="4">
        <v>93.966999999999999</v>
      </c>
      <c r="I498" s="4">
        <v>-51.21</v>
      </c>
      <c r="J498" s="4">
        <v>-8.6020000000000003</v>
      </c>
      <c r="K498" s="4">
        <v>-12.654999999999999</v>
      </c>
    </row>
    <row r="499" spans="1:11" x14ac:dyDescent="0.35">
      <c r="A499" s="1">
        <v>5</v>
      </c>
      <c r="B499" s="1">
        <v>1</v>
      </c>
      <c r="D499" s="1">
        <v>1</v>
      </c>
      <c r="E499" s="1" t="s">
        <v>10</v>
      </c>
      <c r="F499" s="4">
        <v>4.1040000000000001</v>
      </c>
      <c r="G499" s="4">
        <v>3.09</v>
      </c>
      <c r="H499" s="4">
        <v>-222.285</v>
      </c>
      <c r="I499" s="4">
        <v>133.12</v>
      </c>
      <c r="J499" s="4">
        <v>21.827000000000002</v>
      </c>
      <c r="K499" s="4">
        <v>32.112000000000002</v>
      </c>
    </row>
    <row r="500" spans="1:11" x14ac:dyDescent="0.35">
      <c r="A500" s="1">
        <v>5</v>
      </c>
      <c r="B500" s="1">
        <v>1</v>
      </c>
      <c r="D500" s="1">
        <v>1</v>
      </c>
      <c r="E500" s="1" t="s">
        <v>11</v>
      </c>
      <c r="F500" s="4">
        <v>-3.992</v>
      </c>
      <c r="G500" s="4">
        <v>-2.9089999999999998</v>
      </c>
      <c r="H500" s="4">
        <v>87.786000000000001</v>
      </c>
      <c r="I500" s="4">
        <v>-51.14</v>
      </c>
      <c r="J500" s="4">
        <v>-8.452</v>
      </c>
      <c r="K500" s="4">
        <v>-12.435</v>
      </c>
    </row>
    <row r="501" spans="1:11" x14ac:dyDescent="0.35">
      <c r="A501" s="1">
        <v>5</v>
      </c>
      <c r="B501" s="1">
        <v>1</v>
      </c>
      <c r="D501" s="1">
        <v>1</v>
      </c>
      <c r="E501" s="1" t="s">
        <v>12</v>
      </c>
      <c r="F501" s="4">
        <v>-186.03200000000001</v>
      </c>
      <c r="G501" s="4">
        <v>-133.821</v>
      </c>
      <c r="H501" s="4">
        <v>269.27300000000002</v>
      </c>
      <c r="I501" s="4">
        <v>-182.666</v>
      </c>
      <c r="J501" s="4">
        <v>-29.324000000000002</v>
      </c>
      <c r="K501" s="4">
        <v>-43.140999999999998</v>
      </c>
    </row>
    <row r="502" spans="1:11" x14ac:dyDescent="0.35">
      <c r="A502" s="1">
        <v>5</v>
      </c>
      <c r="B502" s="1">
        <v>2</v>
      </c>
      <c r="D502" s="1">
        <v>5</v>
      </c>
      <c r="E502" s="1" t="s">
        <v>9</v>
      </c>
      <c r="F502" s="4">
        <v>6.4240000000000004</v>
      </c>
      <c r="G502" s="4">
        <v>4.2300000000000004</v>
      </c>
      <c r="H502" s="4">
        <v>64.596000000000004</v>
      </c>
      <c r="I502" s="4">
        <v>-47.073</v>
      </c>
      <c r="J502" s="4">
        <v>-7.4950000000000001</v>
      </c>
      <c r="K502" s="4">
        <v>-11.026999999999999</v>
      </c>
    </row>
    <row r="503" spans="1:11" x14ac:dyDescent="0.35">
      <c r="A503" s="1">
        <v>5</v>
      </c>
      <c r="B503" s="1">
        <v>2</v>
      </c>
      <c r="D503" s="1">
        <v>5</v>
      </c>
      <c r="E503" s="1" t="s">
        <v>10</v>
      </c>
      <c r="F503" s="4">
        <v>-6.1</v>
      </c>
      <c r="G503" s="4">
        <v>-4.0030000000000001</v>
      </c>
      <c r="H503" s="4">
        <v>-48.927</v>
      </c>
      <c r="I503" s="4">
        <v>36.322000000000003</v>
      </c>
      <c r="J503" s="4">
        <v>5.6669999999999998</v>
      </c>
      <c r="K503" s="4">
        <v>8.3369999999999997</v>
      </c>
    </row>
    <row r="504" spans="1:11" x14ac:dyDescent="0.35">
      <c r="A504" s="1">
        <v>5</v>
      </c>
      <c r="B504" s="1">
        <v>2</v>
      </c>
      <c r="D504" s="1">
        <v>5</v>
      </c>
      <c r="E504" s="1" t="s">
        <v>11</v>
      </c>
      <c r="F504" s="4">
        <v>3.9140000000000001</v>
      </c>
      <c r="G504" s="4">
        <v>2.573</v>
      </c>
      <c r="H504" s="4">
        <v>35.375999999999998</v>
      </c>
      <c r="I504" s="4">
        <v>-26.015000000000001</v>
      </c>
      <c r="J504" s="4">
        <v>-4.1130000000000004</v>
      </c>
      <c r="K504" s="4">
        <v>-6.0510000000000002</v>
      </c>
    </row>
    <row r="505" spans="1:11" x14ac:dyDescent="0.35">
      <c r="A505" s="1">
        <v>5</v>
      </c>
      <c r="B505" s="1">
        <v>2</v>
      </c>
      <c r="D505" s="1">
        <v>5</v>
      </c>
      <c r="E505" s="1" t="s">
        <v>12</v>
      </c>
      <c r="F505" s="4">
        <v>-40.11</v>
      </c>
      <c r="G505" s="4">
        <v>-28.486000000000001</v>
      </c>
      <c r="H505" s="4">
        <v>1.173</v>
      </c>
      <c r="I505" s="4">
        <v>-0.88600000000000001</v>
      </c>
      <c r="J505" s="4">
        <v>-0.109</v>
      </c>
      <c r="K505" s="4">
        <v>-0.161</v>
      </c>
    </row>
    <row r="506" spans="1:11" x14ac:dyDescent="0.35">
      <c r="A506" s="1">
        <v>5</v>
      </c>
      <c r="B506" s="1">
        <v>2</v>
      </c>
      <c r="D506" s="1">
        <v>4</v>
      </c>
      <c r="E506" s="1" t="s">
        <v>9</v>
      </c>
      <c r="F506" s="4">
        <v>5.1859999999999999</v>
      </c>
      <c r="G506" s="4">
        <v>3.4910000000000001</v>
      </c>
      <c r="H506" s="4">
        <v>120.276</v>
      </c>
      <c r="I506" s="4">
        <v>-83.126999999999995</v>
      </c>
      <c r="J506" s="4">
        <v>-13.222</v>
      </c>
      <c r="K506" s="4">
        <v>-19.452999999999999</v>
      </c>
    </row>
    <row r="507" spans="1:11" x14ac:dyDescent="0.35">
      <c r="A507" s="1">
        <v>5</v>
      </c>
      <c r="B507" s="1">
        <v>2</v>
      </c>
      <c r="D507" s="1">
        <v>4</v>
      </c>
      <c r="E507" s="1" t="s">
        <v>10</v>
      </c>
      <c r="F507" s="4">
        <v>-5.383</v>
      </c>
      <c r="G507" s="4">
        <v>-3.5920000000000001</v>
      </c>
      <c r="H507" s="4">
        <v>-95.733000000000004</v>
      </c>
      <c r="I507" s="4">
        <v>67.034000000000006</v>
      </c>
      <c r="J507" s="4">
        <v>10.682</v>
      </c>
      <c r="K507" s="4">
        <v>15.715</v>
      </c>
    </row>
    <row r="508" spans="1:11" x14ac:dyDescent="0.35">
      <c r="A508" s="1">
        <v>5</v>
      </c>
      <c r="B508" s="1">
        <v>2</v>
      </c>
      <c r="D508" s="1">
        <v>4</v>
      </c>
      <c r="E508" s="1" t="s">
        <v>11</v>
      </c>
      <c r="F508" s="4">
        <v>3.3029999999999999</v>
      </c>
      <c r="G508" s="4">
        <v>2.2130000000000001</v>
      </c>
      <c r="H508" s="4">
        <v>67.421999999999997</v>
      </c>
      <c r="I508" s="4">
        <v>-46.875999999999998</v>
      </c>
      <c r="J508" s="4">
        <v>-7.47</v>
      </c>
      <c r="K508" s="4">
        <v>-10.99</v>
      </c>
    </row>
    <row r="509" spans="1:11" x14ac:dyDescent="0.35">
      <c r="A509" s="1">
        <v>5</v>
      </c>
      <c r="B509" s="1">
        <v>2</v>
      </c>
      <c r="D509" s="1">
        <v>4</v>
      </c>
      <c r="E509" s="1" t="s">
        <v>12</v>
      </c>
      <c r="F509" s="4">
        <v>-106.462</v>
      </c>
      <c r="G509" s="4">
        <v>-76.13</v>
      </c>
      <c r="H509" s="4">
        <v>5.6509999999999998</v>
      </c>
      <c r="I509" s="4">
        <v>-4.2069999999999999</v>
      </c>
      <c r="J509" s="4">
        <v>-0.64700000000000002</v>
      </c>
      <c r="K509" s="4">
        <v>-0.95099999999999996</v>
      </c>
    </row>
    <row r="510" spans="1:11" x14ac:dyDescent="0.35">
      <c r="A510" s="1">
        <v>5</v>
      </c>
      <c r="B510" s="1">
        <v>2</v>
      </c>
      <c r="D510" s="1">
        <v>3</v>
      </c>
      <c r="E510" s="1" t="s">
        <v>9</v>
      </c>
      <c r="F510" s="4">
        <v>4.9859999999999998</v>
      </c>
      <c r="G510" s="4">
        <v>3.359</v>
      </c>
      <c r="H510" s="4">
        <v>158.596</v>
      </c>
      <c r="I510" s="4">
        <v>-108.78400000000001</v>
      </c>
      <c r="J510" s="4">
        <v>-17.068000000000001</v>
      </c>
      <c r="K510" s="4">
        <v>-25.11</v>
      </c>
    </row>
    <row r="511" spans="1:11" x14ac:dyDescent="0.35">
      <c r="A511" s="1">
        <v>5</v>
      </c>
      <c r="B511" s="1">
        <v>2</v>
      </c>
      <c r="D511" s="1">
        <v>3</v>
      </c>
      <c r="E511" s="1" t="s">
        <v>10</v>
      </c>
      <c r="F511" s="4">
        <v>-4.9080000000000004</v>
      </c>
      <c r="G511" s="4">
        <v>-3.2810000000000001</v>
      </c>
      <c r="H511" s="4">
        <v>-139.60499999999999</v>
      </c>
      <c r="I511" s="4">
        <v>96.899000000000001</v>
      </c>
      <c r="J511" s="4">
        <v>15.244999999999999</v>
      </c>
      <c r="K511" s="4">
        <v>22.428999999999998</v>
      </c>
    </row>
    <row r="512" spans="1:11" x14ac:dyDescent="0.35">
      <c r="A512" s="1">
        <v>5</v>
      </c>
      <c r="B512" s="1">
        <v>2</v>
      </c>
      <c r="D512" s="1">
        <v>3</v>
      </c>
      <c r="E512" s="1" t="s">
        <v>11</v>
      </c>
      <c r="F512" s="4">
        <v>3.0920000000000001</v>
      </c>
      <c r="G512" s="4">
        <v>2.0750000000000002</v>
      </c>
      <c r="H512" s="4">
        <v>93.126000000000005</v>
      </c>
      <c r="I512" s="4">
        <v>-64.236999999999995</v>
      </c>
      <c r="J512" s="4">
        <v>-10.098000000000001</v>
      </c>
      <c r="K512" s="4">
        <v>-14.856</v>
      </c>
    </row>
    <row r="513" spans="1:11" x14ac:dyDescent="0.35">
      <c r="A513" s="1">
        <v>5</v>
      </c>
      <c r="B513" s="1">
        <v>2</v>
      </c>
      <c r="D513" s="1">
        <v>3</v>
      </c>
      <c r="E513" s="1" t="s">
        <v>12</v>
      </c>
      <c r="F513" s="4">
        <v>-174.25399999999999</v>
      </c>
      <c r="G513" s="4">
        <v>-124.791</v>
      </c>
      <c r="H513" s="4">
        <v>15.422000000000001</v>
      </c>
      <c r="I513" s="4">
        <v>-11.029</v>
      </c>
      <c r="J513" s="4">
        <v>-1.7549999999999999</v>
      </c>
      <c r="K513" s="4">
        <v>-2.5819999999999999</v>
      </c>
    </row>
    <row r="514" spans="1:11" x14ac:dyDescent="0.35">
      <c r="A514" s="1">
        <v>5</v>
      </c>
      <c r="B514" s="1">
        <v>2</v>
      </c>
      <c r="D514" s="1">
        <v>2</v>
      </c>
      <c r="E514" s="1" t="s">
        <v>9</v>
      </c>
      <c r="F514" s="4">
        <v>4.9329999999999998</v>
      </c>
      <c r="G514" s="4">
        <v>3.335</v>
      </c>
      <c r="H514" s="4">
        <v>182.88800000000001</v>
      </c>
      <c r="I514" s="4">
        <v>-122.52</v>
      </c>
      <c r="J514" s="4">
        <v>-19.186</v>
      </c>
      <c r="K514" s="4">
        <v>-28.225999999999999</v>
      </c>
    </row>
    <row r="515" spans="1:11" x14ac:dyDescent="0.35">
      <c r="A515" s="1">
        <v>5</v>
      </c>
      <c r="B515" s="1">
        <v>2</v>
      </c>
      <c r="D515" s="1">
        <v>2</v>
      </c>
      <c r="E515" s="1" t="s">
        <v>10</v>
      </c>
      <c r="F515" s="4">
        <v>-5.3209999999999997</v>
      </c>
      <c r="G515" s="4">
        <v>-3.5659999999999998</v>
      </c>
      <c r="H515" s="4">
        <v>-184.05099999999999</v>
      </c>
      <c r="I515" s="4">
        <v>127.396</v>
      </c>
      <c r="J515" s="4">
        <v>19.812999999999999</v>
      </c>
      <c r="K515" s="4">
        <v>29.149000000000001</v>
      </c>
    </row>
    <row r="516" spans="1:11" x14ac:dyDescent="0.35">
      <c r="A516" s="1">
        <v>5</v>
      </c>
      <c r="B516" s="1">
        <v>2</v>
      </c>
      <c r="D516" s="1">
        <v>2</v>
      </c>
      <c r="E516" s="1" t="s">
        <v>11</v>
      </c>
      <c r="F516" s="4">
        <v>3.2040000000000002</v>
      </c>
      <c r="G516" s="4">
        <v>2.157</v>
      </c>
      <c r="H516" s="4">
        <v>114.626</v>
      </c>
      <c r="I516" s="4">
        <v>-78.072000000000003</v>
      </c>
      <c r="J516" s="4">
        <v>-12.186999999999999</v>
      </c>
      <c r="K516" s="4">
        <v>-17.93</v>
      </c>
    </row>
    <row r="517" spans="1:11" x14ac:dyDescent="0.35">
      <c r="A517" s="1">
        <v>5</v>
      </c>
      <c r="B517" s="1">
        <v>2</v>
      </c>
      <c r="D517" s="1">
        <v>2</v>
      </c>
      <c r="E517" s="1" t="s">
        <v>12</v>
      </c>
      <c r="F517" s="4">
        <v>-243.703</v>
      </c>
      <c r="G517" s="4">
        <v>-174.63900000000001</v>
      </c>
      <c r="H517" s="4">
        <v>30.184999999999999</v>
      </c>
      <c r="I517" s="4">
        <v>-21.073</v>
      </c>
      <c r="J517" s="4">
        <v>-3.359</v>
      </c>
      <c r="K517" s="4">
        <v>-4.9420000000000002</v>
      </c>
    </row>
    <row r="518" spans="1:11" x14ac:dyDescent="0.35">
      <c r="A518" s="1">
        <v>5</v>
      </c>
      <c r="B518" s="1">
        <v>2</v>
      </c>
      <c r="D518" s="1">
        <v>1</v>
      </c>
      <c r="E518" s="1" t="s">
        <v>9</v>
      </c>
      <c r="F518" s="4">
        <v>2.7839999999999998</v>
      </c>
      <c r="G518" s="4">
        <v>1.923</v>
      </c>
      <c r="H518" s="4">
        <v>157.596</v>
      </c>
      <c r="I518" s="4">
        <v>-91.186999999999998</v>
      </c>
      <c r="J518" s="4">
        <v>-15.077</v>
      </c>
      <c r="K518" s="4">
        <v>-22.181999999999999</v>
      </c>
    </row>
    <row r="519" spans="1:11" x14ac:dyDescent="0.35">
      <c r="A519" s="1">
        <v>5</v>
      </c>
      <c r="B519" s="1">
        <v>2</v>
      </c>
      <c r="D519" s="1">
        <v>1</v>
      </c>
      <c r="E519" s="1" t="s">
        <v>10</v>
      </c>
      <c r="F519" s="4">
        <v>-2.4220000000000002</v>
      </c>
      <c r="G519" s="4">
        <v>-1.5640000000000001</v>
      </c>
      <c r="H519" s="4">
        <v>-254.22</v>
      </c>
      <c r="I519" s="4">
        <v>153.22900000000001</v>
      </c>
      <c r="J519" s="4">
        <v>25.065000000000001</v>
      </c>
      <c r="K519" s="4">
        <v>36.875999999999998</v>
      </c>
    </row>
    <row r="520" spans="1:11" x14ac:dyDescent="0.35">
      <c r="A520" s="1">
        <v>5</v>
      </c>
      <c r="B520" s="1">
        <v>2</v>
      </c>
      <c r="D520" s="1">
        <v>1</v>
      </c>
      <c r="E520" s="1" t="s">
        <v>11</v>
      </c>
      <c r="F520" s="4">
        <v>1.446</v>
      </c>
      <c r="G520" s="4">
        <v>0.96899999999999997</v>
      </c>
      <c r="H520" s="4">
        <v>114.374</v>
      </c>
      <c r="I520" s="4">
        <v>-67.875</v>
      </c>
      <c r="J520" s="4">
        <v>-11.15</v>
      </c>
      <c r="K520" s="4">
        <v>-16.405000000000001</v>
      </c>
    </row>
    <row r="521" spans="1:11" x14ac:dyDescent="0.35">
      <c r="A521" s="1">
        <v>5</v>
      </c>
      <c r="B521" s="1">
        <v>2</v>
      </c>
      <c r="D521" s="1">
        <v>1</v>
      </c>
      <c r="E521" s="1" t="s">
        <v>12</v>
      </c>
      <c r="F521" s="4">
        <v>-316.83499999999998</v>
      </c>
      <c r="G521" s="4">
        <v>-227.12299999999999</v>
      </c>
      <c r="H521" s="4">
        <v>47.622999999999998</v>
      </c>
      <c r="I521" s="4">
        <v>-32.121000000000002</v>
      </c>
      <c r="J521" s="4">
        <v>-5.1539999999999999</v>
      </c>
      <c r="K521" s="4">
        <v>-7.5830000000000002</v>
      </c>
    </row>
    <row r="522" spans="1:11" x14ac:dyDescent="0.35">
      <c r="A522" s="1">
        <v>5</v>
      </c>
      <c r="B522" s="1">
        <v>3</v>
      </c>
      <c r="D522" s="1">
        <v>5</v>
      </c>
      <c r="E522" s="1" t="s">
        <v>9</v>
      </c>
      <c r="F522" s="4">
        <v>18.033000000000001</v>
      </c>
      <c r="G522" s="4">
        <v>12.664999999999999</v>
      </c>
      <c r="H522" s="4">
        <v>33.869999999999997</v>
      </c>
      <c r="I522" s="4">
        <v>-24.79</v>
      </c>
      <c r="J522" s="4">
        <v>-3.9340000000000002</v>
      </c>
      <c r="K522" s="4">
        <v>-5.7880000000000003</v>
      </c>
    </row>
    <row r="523" spans="1:11" x14ac:dyDescent="0.35">
      <c r="A523" s="1">
        <v>5</v>
      </c>
      <c r="B523" s="1">
        <v>3</v>
      </c>
      <c r="D523" s="1">
        <v>5</v>
      </c>
      <c r="E523" s="1" t="s">
        <v>10</v>
      </c>
      <c r="F523" s="4">
        <v>-16.678000000000001</v>
      </c>
      <c r="G523" s="4">
        <v>-11.717000000000001</v>
      </c>
      <c r="H523" s="4">
        <v>-18.081</v>
      </c>
      <c r="I523" s="4">
        <v>13.416</v>
      </c>
      <c r="J523" s="4">
        <v>1.8069999999999999</v>
      </c>
      <c r="K523" s="4">
        <v>2.6589999999999998</v>
      </c>
    </row>
    <row r="524" spans="1:11" x14ac:dyDescent="0.35">
      <c r="A524" s="1">
        <v>5</v>
      </c>
      <c r="B524" s="1">
        <v>3</v>
      </c>
      <c r="D524" s="1">
        <v>5</v>
      </c>
      <c r="E524" s="1" t="s">
        <v>11</v>
      </c>
      <c r="F524" s="4">
        <v>10.847</v>
      </c>
      <c r="G524" s="4">
        <v>7.6189999999999998</v>
      </c>
      <c r="H524" s="4">
        <v>15.622</v>
      </c>
      <c r="I524" s="4">
        <v>-11.675000000000001</v>
      </c>
      <c r="J524" s="4">
        <v>-1.794</v>
      </c>
      <c r="K524" s="4">
        <v>-2.64</v>
      </c>
    </row>
    <row r="525" spans="1:11" x14ac:dyDescent="0.35">
      <c r="A525" s="1">
        <v>5</v>
      </c>
      <c r="B525" s="1">
        <v>3</v>
      </c>
      <c r="D525" s="1">
        <v>5</v>
      </c>
      <c r="E525" s="1" t="s">
        <v>12</v>
      </c>
      <c r="F525" s="4">
        <v>-23.626000000000001</v>
      </c>
      <c r="G525" s="4">
        <v>-16.716000000000001</v>
      </c>
      <c r="H525" s="4">
        <v>-17.071999999999999</v>
      </c>
      <c r="I525" s="4">
        <v>12.494999999999999</v>
      </c>
      <c r="J525" s="4">
        <v>1.9830000000000001</v>
      </c>
      <c r="K525" s="4">
        <v>2.9169999999999998</v>
      </c>
    </row>
    <row r="526" spans="1:11" x14ac:dyDescent="0.35">
      <c r="A526" s="1">
        <v>5</v>
      </c>
      <c r="B526" s="1">
        <v>3</v>
      </c>
      <c r="D526" s="1">
        <v>4</v>
      </c>
      <c r="E526" s="1" t="s">
        <v>9</v>
      </c>
      <c r="F526" s="4">
        <v>14.858000000000001</v>
      </c>
      <c r="G526" s="4">
        <v>10.56</v>
      </c>
      <c r="H526" s="4">
        <v>76.418000000000006</v>
      </c>
      <c r="I526" s="4">
        <v>-52.353999999999999</v>
      </c>
      <c r="J526" s="4">
        <v>-8.2870000000000008</v>
      </c>
      <c r="K526" s="4">
        <v>-12.191000000000001</v>
      </c>
    </row>
    <row r="527" spans="1:11" x14ac:dyDescent="0.35">
      <c r="A527" s="1">
        <v>5</v>
      </c>
      <c r="B527" s="1">
        <v>3</v>
      </c>
      <c r="D527" s="1">
        <v>4</v>
      </c>
      <c r="E527" s="1" t="s">
        <v>10</v>
      </c>
      <c r="F527" s="4">
        <v>-15.18</v>
      </c>
      <c r="G527" s="4">
        <v>-10.736000000000001</v>
      </c>
      <c r="H527" s="4">
        <v>-44.927</v>
      </c>
      <c r="I527" s="4">
        <v>31.678999999999998</v>
      </c>
      <c r="J527" s="4">
        <v>4.968</v>
      </c>
      <c r="K527" s="4">
        <v>7.3079999999999998</v>
      </c>
    </row>
    <row r="528" spans="1:11" x14ac:dyDescent="0.35">
      <c r="A528" s="1">
        <v>5</v>
      </c>
      <c r="B528" s="1">
        <v>3</v>
      </c>
      <c r="D528" s="1">
        <v>4</v>
      </c>
      <c r="E528" s="1" t="s">
        <v>11</v>
      </c>
      <c r="F528" s="4">
        <v>9.3870000000000005</v>
      </c>
      <c r="G528" s="4">
        <v>6.6550000000000002</v>
      </c>
      <c r="H528" s="4">
        <v>37.639000000000003</v>
      </c>
      <c r="I528" s="4">
        <v>-26.094000000000001</v>
      </c>
      <c r="J528" s="4">
        <v>-4.1420000000000003</v>
      </c>
      <c r="K528" s="4">
        <v>-6.0940000000000003</v>
      </c>
    </row>
    <row r="529" spans="1:11" x14ac:dyDescent="0.35">
      <c r="A529" s="1">
        <v>5</v>
      </c>
      <c r="B529" s="1">
        <v>3</v>
      </c>
      <c r="D529" s="1">
        <v>4</v>
      </c>
      <c r="E529" s="1" t="s">
        <v>12</v>
      </c>
      <c r="F529" s="4">
        <v>-63.796999999999997</v>
      </c>
      <c r="G529" s="4">
        <v>-45.36</v>
      </c>
      <c r="H529" s="4">
        <v>-61.902000000000001</v>
      </c>
      <c r="I529" s="4">
        <v>44.405999999999999</v>
      </c>
      <c r="J529" s="4">
        <v>7.1020000000000003</v>
      </c>
      <c r="K529" s="4">
        <v>10.449</v>
      </c>
    </row>
    <row r="530" spans="1:11" x14ac:dyDescent="0.35">
      <c r="A530" s="1">
        <v>5</v>
      </c>
      <c r="B530" s="1">
        <v>3</v>
      </c>
      <c r="D530" s="1">
        <v>3</v>
      </c>
      <c r="E530" s="1" t="s">
        <v>9</v>
      </c>
      <c r="F530" s="4">
        <v>14.452</v>
      </c>
      <c r="G530" s="4">
        <v>10.25</v>
      </c>
      <c r="H530" s="4">
        <v>96.498000000000005</v>
      </c>
      <c r="I530" s="4">
        <v>-65.861000000000004</v>
      </c>
      <c r="J530" s="4">
        <v>-10.259</v>
      </c>
      <c r="K530" s="4">
        <v>-15.093999999999999</v>
      </c>
    </row>
    <row r="531" spans="1:11" x14ac:dyDescent="0.35">
      <c r="A531" s="1">
        <v>5</v>
      </c>
      <c r="B531" s="1">
        <v>3</v>
      </c>
      <c r="D531" s="1">
        <v>3</v>
      </c>
      <c r="E531" s="1" t="s">
        <v>10</v>
      </c>
      <c r="F531" s="4">
        <v>-13.916</v>
      </c>
      <c r="G531" s="4">
        <v>-9.8439999999999994</v>
      </c>
      <c r="H531" s="4">
        <v>-74.558999999999997</v>
      </c>
      <c r="I531" s="4">
        <v>51.765000000000001</v>
      </c>
      <c r="J531" s="4">
        <v>8.1210000000000004</v>
      </c>
      <c r="K531" s="4">
        <v>11.948</v>
      </c>
    </row>
    <row r="532" spans="1:11" x14ac:dyDescent="0.35">
      <c r="A532" s="1">
        <v>5</v>
      </c>
      <c r="B532" s="1">
        <v>3</v>
      </c>
      <c r="D532" s="1">
        <v>3</v>
      </c>
      <c r="E532" s="1" t="s">
        <v>11</v>
      </c>
      <c r="F532" s="4">
        <v>8.8650000000000002</v>
      </c>
      <c r="G532" s="4">
        <v>6.2789999999999999</v>
      </c>
      <c r="H532" s="4">
        <v>53.283000000000001</v>
      </c>
      <c r="I532" s="4">
        <v>-36.65</v>
      </c>
      <c r="J532" s="4">
        <v>-5.7439999999999998</v>
      </c>
      <c r="K532" s="4">
        <v>-8.4499999999999993</v>
      </c>
    </row>
    <row r="533" spans="1:11" x14ac:dyDescent="0.35">
      <c r="A533" s="1">
        <v>5</v>
      </c>
      <c r="B533" s="1">
        <v>3</v>
      </c>
      <c r="D533" s="1">
        <v>3</v>
      </c>
      <c r="E533" s="1" t="s">
        <v>12</v>
      </c>
      <c r="F533" s="4">
        <v>-102.98399999999999</v>
      </c>
      <c r="G533" s="4">
        <v>-73.334000000000003</v>
      </c>
      <c r="H533" s="4">
        <v>-131.35499999999999</v>
      </c>
      <c r="I533" s="4">
        <v>92.549000000000007</v>
      </c>
      <c r="J533" s="4">
        <v>14.814</v>
      </c>
      <c r="K533" s="4">
        <v>21.795000000000002</v>
      </c>
    </row>
    <row r="534" spans="1:11" x14ac:dyDescent="0.35">
      <c r="A534" s="1">
        <v>5</v>
      </c>
      <c r="B534" s="1">
        <v>3</v>
      </c>
      <c r="D534" s="1">
        <v>2</v>
      </c>
      <c r="E534" s="1" t="s">
        <v>9</v>
      </c>
      <c r="F534" s="4">
        <v>13.888</v>
      </c>
      <c r="G534" s="4">
        <v>9.8539999999999992</v>
      </c>
      <c r="H534" s="4">
        <v>104.84399999999999</v>
      </c>
      <c r="I534" s="4">
        <v>-70.33</v>
      </c>
      <c r="J534" s="4">
        <v>-10.907</v>
      </c>
      <c r="K534" s="4">
        <v>-16.045999999999999</v>
      </c>
    </row>
    <row r="535" spans="1:11" x14ac:dyDescent="0.35">
      <c r="A535" s="1">
        <v>5</v>
      </c>
      <c r="B535" s="1">
        <v>3</v>
      </c>
      <c r="D535" s="1">
        <v>2</v>
      </c>
      <c r="E535" s="1" t="s">
        <v>10</v>
      </c>
      <c r="F535" s="4">
        <v>-14.680999999999999</v>
      </c>
      <c r="G535" s="4">
        <v>-10.371</v>
      </c>
      <c r="H535" s="4">
        <v>-96.286000000000001</v>
      </c>
      <c r="I535" s="4">
        <v>70.53</v>
      </c>
      <c r="J535" s="4">
        <v>10.695</v>
      </c>
      <c r="K535" s="4">
        <v>15.734</v>
      </c>
    </row>
    <row r="536" spans="1:11" x14ac:dyDescent="0.35">
      <c r="A536" s="1">
        <v>5</v>
      </c>
      <c r="B536" s="1">
        <v>3</v>
      </c>
      <c r="D536" s="1">
        <v>2</v>
      </c>
      <c r="E536" s="1" t="s">
        <v>11</v>
      </c>
      <c r="F536" s="4">
        <v>8.9280000000000008</v>
      </c>
      <c r="G536" s="4">
        <v>6.32</v>
      </c>
      <c r="H536" s="4">
        <v>62.709000000000003</v>
      </c>
      <c r="I536" s="4">
        <v>-43.932000000000002</v>
      </c>
      <c r="J536" s="4">
        <v>-6.75</v>
      </c>
      <c r="K536" s="4">
        <v>-9.9309999999999992</v>
      </c>
    </row>
    <row r="537" spans="1:11" x14ac:dyDescent="0.35">
      <c r="A537" s="1">
        <v>5</v>
      </c>
      <c r="B537" s="1">
        <v>3</v>
      </c>
      <c r="D537" s="1">
        <v>2</v>
      </c>
      <c r="E537" s="1" t="s">
        <v>12</v>
      </c>
      <c r="F537" s="4">
        <v>-141.14500000000001</v>
      </c>
      <c r="G537" s="4">
        <v>-100.58499999999999</v>
      </c>
      <c r="H537" s="4">
        <v>-220.423</v>
      </c>
      <c r="I537" s="4">
        <v>153.24700000000001</v>
      </c>
      <c r="J537" s="4">
        <v>24.481999999999999</v>
      </c>
      <c r="K537" s="4">
        <v>36.018999999999998</v>
      </c>
    </row>
    <row r="538" spans="1:11" x14ac:dyDescent="0.35">
      <c r="A538" s="1">
        <v>5</v>
      </c>
      <c r="B538" s="1">
        <v>3</v>
      </c>
      <c r="D538" s="1">
        <v>1</v>
      </c>
      <c r="E538" s="1" t="s">
        <v>9</v>
      </c>
      <c r="F538" s="4">
        <v>8.5709999999999997</v>
      </c>
      <c r="G538" s="4">
        <v>6.125</v>
      </c>
      <c r="H538" s="4">
        <v>99.739000000000004</v>
      </c>
      <c r="I538" s="4">
        <v>-54.765999999999998</v>
      </c>
      <c r="J538" s="4">
        <v>-9.1769999999999996</v>
      </c>
      <c r="K538" s="4">
        <v>-13.500999999999999</v>
      </c>
    </row>
    <row r="539" spans="1:11" x14ac:dyDescent="0.35">
      <c r="A539" s="1">
        <v>5</v>
      </c>
      <c r="B539" s="1">
        <v>3</v>
      </c>
      <c r="D539" s="1">
        <v>1</v>
      </c>
      <c r="E539" s="1" t="s">
        <v>10</v>
      </c>
      <c r="F539" s="4">
        <v>-5.3150000000000004</v>
      </c>
      <c r="G539" s="4">
        <v>-3.665</v>
      </c>
      <c r="H539" s="4">
        <v>-225.18299999999999</v>
      </c>
      <c r="I539" s="4">
        <v>134.91200000000001</v>
      </c>
      <c r="J539" s="4">
        <v>22.114000000000001</v>
      </c>
      <c r="K539" s="4">
        <v>32.534999999999997</v>
      </c>
    </row>
    <row r="540" spans="1:11" x14ac:dyDescent="0.35">
      <c r="A540" s="1">
        <v>5</v>
      </c>
      <c r="B540" s="1">
        <v>3</v>
      </c>
      <c r="D540" s="1">
        <v>1</v>
      </c>
      <c r="E540" s="1" t="s">
        <v>11</v>
      </c>
      <c r="F540" s="4">
        <v>3.8570000000000002</v>
      </c>
      <c r="G540" s="4">
        <v>2.7189999999999999</v>
      </c>
      <c r="H540" s="4">
        <v>90.2</v>
      </c>
      <c r="I540" s="4">
        <v>-52.631999999999998</v>
      </c>
      <c r="J540" s="4">
        <v>-8.6920000000000002</v>
      </c>
      <c r="K540" s="4">
        <v>-12.788</v>
      </c>
    </row>
    <row r="541" spans="1:11" x14ac:dyDescent="0.35">
      <c r="A541" s="1">
        <v>5</v>
      </c>
      <c r="B541" s="1">
        <v>3</v>
      </c>
      <c r="D541" s="1">
        <v>1</v>
      </c>
      <c r="E541" s="1" t="s">
        <v>12</v>
      </c>
      <c r="F541" s="4">
        <v>-176.96600000000001</v>
      </c>
      <c r="G541" s="4">
        <v>-126.19</v>
      </c>
      <c r="H541" s="4">
        <v>-316.89</v>
      </c>
      <c r="I541" s="4">
        <v>214.78299999999999</v>
      </c>
      <c r="J541" s="4">
        <v>34.478000000000002</v>
      </c>
      <c r="K541" s="4">
        <v>50.723999999999997</v>
      </c>
    </row>
    <row r="542" spans="1:11" x14ac:dyDescent="0.35">
      <c r="A542" s="1">
        <v>6</v>
      </c>
      <c r="B542" s="1">
        <v>21</v>
      </c>
      <c r="D542" s="1">
        <v>5</v>
      </c>
      <c r="E542" s="1" t="s">
        <v>9</v>
      </c>
      <c r="F542" s="4">
        <v>-35.186999999999998</v>
      </c>
      <c r="G542" s="4">
        <v>-22.001999999999999</v>
      </c>
      <c r="H542" s="4">
        <v>-2.008</v>
      </c>
      <c r="I542" s="4">
        <v>15.601000000000001</v>
      </c>
      <c r="J542" s="4">
        <v>-2.1739999999999999</v>
      </c>
      <c r="K542" s="4">
        <v>-3.198</v>
      </c>
    </row>
    <row r="543" spans="1:11" x14ac:dyDescent="0.35">
      <c r="A543" s="1">
        <v>6</v>
      </c>
      <c r="B543" s="1">
        <v>21</v>
      </c>
      <c r="D543" s="1">
        <v>5</v>
      </c>
      <c r="E543" s="1" t="s">
        <v>10</v>
      </c>
      <c r="F543" s="4">
        <v>32.899000000000001</v>
      </c>
      <c r="G543" s="4">
        <v>20.535</v>
      </c>
      <c r="H543" s="4">
        <v>1.859</v>
      </c>
      <c r="I543" s="4">
        <v>-14.298999999999999</v>
      </c>
      <c r="J543" s="4">
        <v>1.992</v>
      </c>
      <c r="K543" s="4">
        <v>2.931</v>
      </c>
    </row>
    <row r="544" spans="1:11" x14ac:dyDescent="0.35">
      <c r="A544" s="1">
        <v>6</v>
      </c>
      <c r="B544" s="1">
        <v>21</v>
      </c>
      <c r="D544" s="1">
        <v>5</v>
      </c>
      <c r="E544" s="1" t="s">
        <v>11</v>
      </c>
      <c r="F544" s="4">
        <v>-21.277000000000001</v>
      </c>
      <c r="G544" s="4">
        <v>-13.292999999999999</v>
      </c>
      <c r="H544" s="4">
        <v>-1.2070000000000001</v>
      </c>
      <c r="I544" s="4">
        <v>9.3420000000000005</v>
      </c>
      <c r="J544" s="4">
        <v>-1.302</v>
      </c>
      <c r="K544" s="4">
        <v>-1.915</v>
      </c>
    </row>
    <row r="545" spans="1:11" x14ac:dyDescent="0.35">
      <c r="A545" s="1">
        <v>6</v>
      </c>
      <c r="B545" s="1">
        <v>21</v>
      </c>
      <c r="D545" s="1">
        <v>5</v>
      </c>
      <c r="E545" s="1" t="s">
        <v>12</v>
      </c>
      <c r="F545" s="4">
        <v>-68.884</v>
      </c>
      <c r="G545" s="4">
        <v>-42.94</v>
      </c>
      <c r="H545" s="4">
        <v>-1.0369999999999999</v>
      </c>
      <c r="I545" s="4">
        <v>8.0530000000000008</v>
      </c>
      <c r="J545" s="4">
        <v>-1.1220000000000001</v>
      </c>
      <c r="K545" s="4">
        <v>-1.651</v>
      </c>
    </row>
    <row r="546" spans="1:11" x14ac:dyDescent="0.35">
      <c r="A546" s="1">
        <v>6</v>
      </c>
      <c r="B546" s="1">
        <v>21</v>
      </c>
      <c r="D546" s="1">
        <v>4</v>
      </c>
      <c r="E546" s="1" t="s">
        <v>9</v>
      </c>
      <c r="F546" s="4">
        <v>-30.471</v>
      </c>
      <c r="G546" s="4">
        <v>-18.972000000000001</v>
      </c>
      <c r="H546" s="4">
        <v>-3.5779999999999998</v>
      </c>
      <c r="I546" s="4">
        <v>25.643000000000001</v>
      </c>
      <c r="J546" s="4">
        <v>-3.464</v>
      </c>
      <c r="K546" s="4">
        <v>-5.0960000000000001</v>
      </c>
    </row>
    <row r="547" spans="1:11" x14ac:dyDescent="0.35">
      <c r="A547" s="1">
        <v>6</v>
      </c>
      <c r="B547" s="1">
        <v>21</v>
      </c>
      <c r="D547" s="1">
        <v>4</v>
      </c>
      <c r="E547" s="1" t="s">
        <v>10</v>
      </c>
      <c r="F547" s="4">
        <v>30.402999999999999</v>
      </c>
      <c r="G547" s="4">
        <v>18.940999999999999</v>
      </c>
      <c r="H547" s="4">
        <v>3.2839999999999998</v>
      </c>
      <c r="I547" s="4">
        <v>-23.873999999999999</v>
      </c>
      <c r="J547" s="4">
        <v>3.238</v>
      </c>
      <c r="K547" s="4">
        <v>4.7640000000000002</v>
      </c>
    </row>
    <row r="548" spans="1:11" x14ac:dyDescent="0.35">
      <c r="A548" s="1">
        <v>6</v>
      </c>
      <c r="B548" s="1">
        <v>21</v>
      </c>
      <c r="D548" s="1">
        <v>4</v>
      </c>
      <c r="E548" s="1" t="s">
        <v>11</v>
      </c>
      <c r="F548" s="4">
        <v>-19.023</v>
      </c>
      <c r="G548" s="4">
        <v>-11.848000000000001</v>
      </c>
      <c r="H548" s="4">
        <v>-2.1429999999999998</v>
      </c>
      <c r="I548" s="4">
        <v>15.472</v>
      </c>
      <c r="J548" s="4">
        <v>-2.0939999999999999</v>
      </c>
      <c r="K548" s="4">
        <v>-3.081</v>
      </c>
    </row>
    <row r="549" spans="1:11" x14ac:dyDescent="0.35">
      <c r="A549" s="1">
        <v>6</v>
      </c>
      <c r="B549" s="1">
        <v>21</v>
      </c>
      <c r="D549" s="1">
        <v>4</v>
      </c>
      <c r="E549" s="1" t="s">
        <v>12</v>
      </c>
      <c r="F549" s="4">
        <v>-180.88800000000001</v>
      </c>
      <c r="G549" s="4">
        <v>-112.503</v>
      </c>
      <c r="H549" s="4">
        <v>-3.665</v>
      </c>
      <c r="I549" s="4">
        <v>28.334</v>
      </c>
      <c r="J549" s="4">
        <v>-3.9209999999999998</v>
      </c>
      <c r="K549" s="4">
        <v>-5.7690000000000001</v>
      </c>
    </row>
    <row r="550" spans="1:11" x14ac:dyDescent="0.35">
      <c r="A550" s="1">
        <v>6</v>
      </c>
      <c r="B550" s="1">
        <v>21</v>
      </c>
      <c r="D550" s="1">
        <v>3</v>
      </c>
      <c r="E550" s="1" t="s">
        <v>9</v>
      </c>
      <c r="F550" s="4">
        <v>-29.96</v>
      </c>
      <c r="G550" s="4">
        <v>-18.643000000000001</v>
      </c>
      <c r="H550" s="4">
        <v>-5.0540000000000003</v>
      </c>
      <c r="I550" s="4">
        <v>34.345999999999997</v>
      </c>
      <c r="J550" s="4">
        <v>-4.5339999999999998</v>
      </c>
      <c r="K550" s="4">
        <v>-6.6710000000000003</v>
      </c>
    </row>
    <row r="551" spans="1:11" x14ac:dyDescent="0.35">
      <c r="A551" s="1">
        <v>6</v>
      </c>
      <c r="B551" s="1">
        <v>21</v>
      </c>
      <c r="D551" s="1">
        <v>3</v>
      </c>
      <c r="E551" s="1" t="s">
        <v>10</v>
      </c>
      <c r="F551" s="4">
        <v>29.826000000000001</v>
      </c>
      <c r="G551" s="4">
        <v>18.524000000000001</v>
      </c>
      <c r="H551" s="4">
        <v>4.7720000000000002</v>
      </c>
      <c r="I551" s="4">
        <v>-32.820999999999998</v>
      </c>
      <c r="J551" s="4">
        <v>4.3540000000000001</v>
      </c>
      <c r="K551" s="4">
        <v>6.4059999999999997</v>
      </c>
    </row>
    <row r="552" spans="1:11" x14ac:dyDescent="0.35">
      <c r="A552" s="1">
        <v>6</v>
      </c>
      <c r="B552" s="1">
        <v>21</v>
      </c>
      <c r="D552" s="1">
        <v>3</v>
      </c>
      <c r="E552" s="1" t="s">
        <v>11</v>
      </c>
      <c r="F552" s="4">
        <v>-18.683</v>
      </c>
      <c r="G552" s="4">
        <v>-11.615</v>
      </c>
      <c r="H552" s="4">
        <v>-3.07</v>
      </c>
      <c r="I552" s="4">
        <v>20.988</v>
      </c>
      <c r="J552" s="4">
        <v>-2.778</v>
      </c>
      <c r="K552" s="4">
        <v>-4.0860000000000003</v>
      </c>
    </row>
    <row r="553" spans="1:11" x14ac:dyDescent="0.35">
      <c r="A553" s="1">
        <v>6</v>
      </c>
      <c r="B553" s="1">
        <v>21</v>
      </c>
      <c r="D553" s="1">
        <v>3</v>
      </c>
      <c r="E553" s="1" t="s">
        <v>12</v>
      </c>
      <c r="F553" s="4">
        <v>-291.45299999999997</v>
      </c>
      <c r="G553" s="4">
        <v>-181.16200000000001</v>
      </c>
      <c r="H553" s="4">
        <v>-7.7640000000000002</v>
      </c>
      <c r="I553" s="4">
        <v>57.920999999999999</v>
      </c>
      <c r="J553" s="4">
        <v>-7.9240000000000004</v>
      </c>
      <c r="K553" s="4">
        <v>-11.657999999999999</v>
      </c>
    </row>
    <row r="554" spans="1:11" x14ac:dyDescent="0.35">
      <c r="A554" s="1">
        <v>6</v>
      </c>
      <c r="B554" s="1">
        <v>21</v>
      </c>
      <c r="D554" s="1">
        <v>2</v>
      </c>
      <c r="E554" s="1" t="s">
        <v>9</v>
      </c>
      <c r="F554" s="4">
        <v>-26.236000000000001</v>
      </c>
      <c r="G554" s="4">
        <v>-16.457999999999998</v>
      </c>
      <c r="H554" s="4">
        <v>-6.2709999999999999</v>
      </c>
      <c r="I554" s="4">
        <v>40.558999999999997</v>
      </c>
      <c r="J554" s="4">
        <v>-5.2220000000000004</v>
      </c>
      <c r="K554" s="4">
        <v>-7.6820000000000004</v>
      </c>
    </row>
    <row r="555" spans="1:11" x14ac:dyDescent="0.35">
      <c r="A555" s="1">
        <v>6</v>
      </c>
      <c r="B555" s="1">
        <v>21</v>
      </c>
      <c r="D555" s="1">
        <v>2</v>
      </c>
      <c r="E555" s="1" t="s">
        <v>10</v>
      </c>
      <c r="F555" s="4">
        <v>23.277999999999999</v>
      </c>
      <c r="G555" s="4">
        <v>14.811</v>
      </c>
      <c r="H555" s="4">
        <v>6.2480000000000002</v>
      </c>
      <c r="I555" s="4">
        <v>-41.064999999999998</v>
      </c>
      <c r="J555" s="4">
        <v>5.32</v>
      </c>
      <c r="K555" s="4">
        <v>7.827</v>
      </c>
    </row>
    <row r="556" spans="1:11" x14ac:dyDescent="0.35">
      <c r="A556" s="1">
        <v>6</v>
      </c>
      <c r="B556" s="1">
        <v>21</v>
      </c>
      <c r="D556" s="1">
        <v>2</v>
      </c>
      <c r="E556" s="1" t="s">
        <v>11</v>
      </c>
      <c r="F556" s="4">
        <v>-15.473000000000001</v>
      </c>
      <c r="G556" s="4">
        <v>-9.7720000000000002</v>
      </c>
      <c r="H556" s="4">
        <v>-3.9119999999999999</v>
      </c>
      <c r="I556" s="4">
        <v>25.506</v>
      </c>
      <c r="J556" s="4">
        <v>-3.294</v>
      </c>
      <c r="K556" s="4">
        <v>-4.8460000000000001</v>
      </c>
    </row>
    <row r="557" spans="1:11" x14ac:dyDescent="0.35">
      <c r="A557" s="1">
        <v>6</v>
      </c>
      <c r="B557" s="1">
        <v>21</v>
      </c>
      <c r="D557" s="1">
        <v>2</v>
      </c>
      <c r="E557" s="1" t="s">
        <v>12</v>
      </c>
      <c r="F557" s="4">
        <v>-400.01</v>
      </c>
      <c r="G557" s="4">
        <v>-248.578</v>
      </c>
      <c r="H557" s="4">
        <v>-13.218999999999999</v>
      </c>
      <c r="I557" s="4">
        <v>95</v>
      </c>
      <c r="J557" s="4">
        <v>-12.840999999999999</v>
      </c>
      <c r="K557" s="4">
        <v>-18.891999999999999</v>
      </c>
    </row>
    <row r="558" spans="1:11" x14ac:dyDescent="0.35">
      <c r="A558" s="1">
        <v>6</v>
      </c>
      <c r="B558" s="1">
        <v>21</v>
      </c>
      <c r="D558" s="1">
        <v>1</v>
      </c>
      <c r="E558" s="1" t="s">
        <v>9</v>
      </c>
      <c r="F558" s="4">
        <v>-11.728</v>
      </c>
      <c r="G558" s="4">
        <v>-7.6109999999999998</v>
      </c>
      <c r="H558" s="4">
        <v>-6.13</v>
      </c>
      <c r="I558" s="4">
        <v>33.572000000000003</v>
      </c>
      <c r="J558" s="4">
        <v>-4.0830000000000002</v>
      </c>
      <c r="K558" s="4">
        <v>-6.0060000000000002</v>
      </c>
    </row>
    <row r="559" spans="1:11" x14ac:dyDescent="0.35">
      <c r="A559" s="1">
        <v>6</v>
      </c>
      <c r="B559" s="1">
        <v>21</v>
      </c>
      <c r="D559" s="1">
        <v>1</v>
      </c>
      <c r="E559" s="1" t="s">
        <v>10</v>
      </c>
      <c r="F559" s="4">
        <v>6.016</v>
      </c>
      <c r="G559" s="4">
        <v>3.9</v>
      </c>
      <c r="H559" s="4">
        <v>7.2030000000000003</v>
      </c>
      <c r="I559" s="4">
        <v>-40.149000000000001</v>
      </c>
      <c r="J559" s="4">
        <v>4.9189999999999996</v>
      </c>
      <c r="K559" s="4">
        <v>7.2370000000000001</v>
      </c>
    </row>
    <row r="560" spans="1:11" x14ac:dyDescent="0.35">
      <c r="A560" s="1">
        <v>6</v>
      </c>
      <c r="B560" s="1">
        <v>21</v>
      </c>
      <c r="D560" s="1">
        <v>1</v>
      </c>
      <c r="E560" s="1" t="s">
        <v>11</v>
      </c>
      <c r="F560" s="4">
        <v>-4.9290000000000003</v>
      </c>
      <c r="G560" s="4">
        <v>-3.198</v>
      </c>
      <c r="H560" s="4">
        <v>-3.7040000000000002</v>
      </c>
      <c r="I560" s="4">
        <v>20.478000000000002</v>
      </c>
      <c r="J560" s="4">
        <v>-2.5009999999999999</v>
      </c>
      <c r="K560" s="4">
        <v>-3.6789999999999998</v>
      </c>
    </row>
    <row r="561" spans="1:11" x14ac:dyDescent="0.35">
      <c r="A561" s="1">
        <v>6</v>
      </c>
      <c r="B561" s="1">
        <v>21</v>
      </c>
      <c r="D561" s="1">
        <v>1</v>
      </c>
      <c r="E561" s="1" t="s">
        <v>12</v>
      </c>
      <c r="F561" s="4">
        <v>-472.07400000000001</v>
      </c>
      <c r="G561" s="4">
        <v>-295.041</v>
      </c>
      <c r="H561" s="4">
        <v>-19.507000000000001</v>
      </c>
      <c r="I561" s="4">
        <v>133.54300000000001</v>
      </c>
      <c r="J561" s="4">
        <v>-17.777999999999999</v>
      </c>
      <c r="K561" s="4">
        <v>-26.155000000000001</v>
      </c>
    </row>
    <row r="562" spans="1:11" x14ac:dyDescent="0.35">
      <c r="A562" s="1">
        <v>6</v>
      </c>
      <c r="B562" s="1">
        <v>14</v>
      </c>
      <c r="D562" s="1">
        <v>5</v>
      </c>
      <c r="E562" s="1" t="s">
        <v>9</v>
      </c>
      <c r="F562" s="4">
        <v>16.890999999999998</v>
      </c>
      <c r="G562" s="4">
        <v>10.358000000000001</v>
      </c>
      <c r="H562" s="4">
        <v>-5.4770000000000003</v>
      </c>
      <c r="I562" s="4">
        <v>42.377000000000002</v>
      </c>
      <c r="J562" s="4">
        <v>-5.9059999999999997</v>
      </c>
      <c r="K562" s="4">
        <v>-8.69</v>
      </c>
    </row>
    <row r="563" spans="1:11" x14ac:dyDescent="0.35">
      <c r="A563" s="1">
        <v>6</v>
      </c>
      <c r="B563" s="1">
        <v>14</v>
      </c>
      <c r="D563" s="1">
        <v>5</v>
      </c>
      <c r="E563" s="1" t="s">
        <v>10</v>
      </c>
      <c r="F563" s="4">
        <v>-16.239999999999998</v>
      </c>
      <c r="G563" s="4">
        <v>-9.5449999999999999</v>
      </c>
      <c r="H563" s="4">
        <v>4.5609999999999999</v>
      </c>
      <c r="I563" s="4">
        <v>-31.196999999999999</v>
      </c>
      <c r="J563" s="4">
        <v>4.2839999999999998</v>
      </c>
      <c r="K563" s="4">
        <v>6.3029999999999999</v>
      </c>
    </row>
    <row r="564" spans="1:11" x14ac:dyDescent="0.35">
      <c r="A564" s="1">
        <v>6</v>
      </c>
      <c r="B564" s="1">
        <v>14</v>
      </c>
      <c r="D564" s="1">
        <v>5</v>
      </c>
      <c r="E564" s="1" t="s">
        <v>11</v>
      </c>
      <c r="F564" s="4">
        <v>10.353</v>
      </c>
      <c r="G564" s="4">
        <v>6.22</v>
      </c>
      <c r="H564" s="4">
        <v>-3.0710000000000002</v>
      </c>
      <c r="I564" s="4">
        <v>22.898</v>
      </c>
      <c r="J564" s="4">
        <v>-3.1850000000000001</v>
      </c>
      <c r="K564" s="4">
        <v>-4.6849999999999996</v>
      </c>
    </row>
    <row r="565" spans="1:11" x14ac:dyDescent="0.35">
      <c r="A565" s="1">
        <v>6</v>
      </c>
      <c r="B565" s="1">
        <v>14</v>
      </c>
      <c r="D565" s="1">
        <v>5</v>
      </c>
      <c r="E565" s="1" t="s">
        <v>12</v>
      </c>
      <c r="F565" s="4">
        <v>-125.319</v>
      </c>
      <c r="G565" s="4">
        <v>-77.531999999999996</v>
      </c>
      <c r="H565" s="4">
        <v>-0.54400000000000004</v>
      </c>
      <c r="I565" s="4">
        <v>4.117</v>
      </c>
      <c r="J565" s="4">
        <v>-0.57299999999999995</v>
      </c>
      <c r="K565" s="4">
        <v>-0.84299999999999997</v>
      </c>
    </row>
    <row r="566" spans="1:11" x14ac:dyDescent="0.35">
      <c r="A566" s="1">
        <v>6</v>
      </c>
      <c r="B566" s="1">
        <v>14</v>
      </c>
      <c r="D566" s="1">
        <v>4</v>
      </c>
      <c r="E566" s="1" t="s">
        <v>9</v>
      </c>
      <c r="F566" s="4">
        <v>15.972</v>
      </c>
      <c r="G566" s="4">
        <v>9.1609999999999996</v>
      </c>
      <c r="H566" s="4">
        <v>-11.294</v>
      </c>
      <c r="I566" s="4">
        <v>78.501999999999995</v>
      </c>
      <c r="J566" s="4">
        <v>-10.502000000000001</v>
      </c>
      <c r="K566" s="4">
        <v>-15.451000000000001</v>
      </c>
    </row>
    <row r="567" spans="1:11" x14ac:dyDescent="0.35">
      <c r="A567" s="1">
        <v>6</v>
      </c>
      <c r="B567" s="1">
        <v>14</v>
      </c>
      <c r="D567" s="1">
        <v>4</v>
      </c>
      <c r="E567" s="1" t="s">
        <v>10</v>
      </c>
      <c r="F567" s="4">
        <v>-15.968999999999999</v>
      </c>
      <c r="G567" s="4">
        <v>-9.2360000000000007</v>
      </c>
      <c r="H567" s="4">
        <v>8.2629999999999999</v>
      </c>
      <c r="I567" s="4">
        <v>-59.962000000000003</v>
      </c>
      <c r="J567" s="4">
        <v>8.1199999999999992</v>
      </c>
      <c r="K567" s="4">
        <v>11.946</v>
      </c>
    </row>
    <row r="568" spans="1:11" x14ac:dyDescent="0.35">
      <c r="A568" s="1">
        <v>6</v>
      </c>
      <c r="B568" s="1">
        <v>14</v>
      </c>
      <c r="D568" s="1">
        <v>4</v>
      </c>
      <c r="E568" s="1" t="s">
        <v>11</v>
      </c>
      <c r="F568" s="4">
        <v>9.9809999999999999</v>
      </c>
      <c r="G568" s="4">
        <v>5.7489999999999997</v>
      </c>
      <c r="H568" s="4">
        <v>-6.0730000000000004</v>
      </c>
      <c r="I568" s="4">
        <v>43.186999999999998</v>
      </c>
      <c r="J568" s="4">
        <v>-5.819</v>
      </c>
      <c r="K568" s="4">
        <v>-8.5609999999999999</v>
      </c>
    </row>
    <row r="569" spans="1:11" x14ac:dyDescent="0.35">
      <c r="A569" s="1">
        <v>6</v>
      </c>
      <c r="B569" s="1">
        <v>14</v>
      </c>
      <c r="D569" s="1">
        <v>4</v>
      </c>
      <c r="E569" s="1" t="s">
        <v>12</v>
      </c>
      <c r="F569" s="4">
        <v>-306.49299999999999</v>
      </c>
      <c r="G569" s="4">
        <v>-191.67699999999999</v>
      </c>
      <c r="H569" s="4">
        <v>-1.907</v>
      </c>
      <c r="I569" s="4">
        <v>14.839</v>
      </c>
      <c r="J569" s="4">
        <v>-2.0569999999999999</v>
      </c>
      <c r="K569" s="4">
        <v>-3.0270000000000001</v>
      </c>
    </row>
    <row r="570" spans="1:11" x14ac:dyDescent="0.35">
      <c r="A570" s="1">
        <v>6</v>
      </c>
      <c r="B570" s="1">
        <v>14</v>
      </c>
      <c r="D570" s="1">
        <v>3</v>
      </c>
      <c r="E570" s="1" t="s">
        <v>9</v>
      </c>
      <c r="F570" s="4">
        <v>17.927</v>
      </c>
      <c r="G570" s="4">
        <v>10.471</v>
      </c>
      <c r="H570" s="4">
        <v>-15.256</v>
      </c>
      <c r="I570" s="4">
        <v>101.785</v>
      </c>
      <c r="J570" s="4">
        <v>-13.321</v>
      </c>
      <c r="K570" s="4">
        <v>-19.597999999999999</v>
      </c>
    </row>
    <row r="571" spans="1:11" x14ac:dyDescent="0.35">
      <c r="A571" s="1">
        <v>6</v>
      </c>
      <c r="B571" s="1">
        <v>14</v>
      </c>
      <c r="D571" s="1">
        <v>3</v>
      </c>
      <c r="E571" s="1" t="s">
        <v>10</v>
      </c>
      <c r="F571" s="4">
        <v>-18.585999999999999</v>
      </c>
      <c r="G571" s="4">
        <v>-10.814</v>
      </c>
      <c r="H571" s="4">
        <v>12.773</v>
      </c>
      <c r="I571" s="4">
        <v>-87.769000000000005</v>
      </c>
      <c r="J571" s="4">
        <v>11.64</v>
      </c>
      <c r="K571" s="4">
        <v>17.125</v>
      </c>
    </row>
    <row r="572" spans="1:11" x14ac:dyDescent="0.35">
      <c r="A572" s="1">
        <v>6</v>
      </c>
      <c r="B572" s="1">
        <v>14</v>
      </c>
      <c r="D572" s="1">
        <v>3</v>
      </c>
      <c r="E572" s="1" t="s">
        <v>11</v>
      </c>
      <c r="F572" s="4">
        <v>11.41</v>
      </c>
      <c r="G572" s="4">
        <v>6.6520000000000001</v>
      </c>
      <c r="H572" s="4">
        <v>-8.74</v>
      </c>
      <c r="I572" s="4">
        <v>59.17</v>
      </c>
      <c r="J572" s="4">
        <v>-7.8</v>
      </c>
      <c r="K572" s="4">
        <v>-11.476000000000001</v>
      </c>
    </row>
    <row r="573" spans="1:11" x14ac:dyDescent="0.35">
      <c r="A573" s="1">
        <v>6</v>
      </c>
      <c r="B573" s="1">
        <v>14</v>
      </c>
      <c r="D573" s="1">
        <v>3</v>
      </c>
      <c r="E573" s="1" t="s">
        <v>12</v>
      </c>
      <c r="F573" s="4">
        <v>-489.82900000000001</v>
      </c>
      <c r="G573" s="4">
        <v>-307.17899999999997</v>
      </c>
      <c r="H573" s="4">
        <v>-4.2</v>
      </c>
      <c r="I573" s="4">
        <v>31.523</v>
      </c>
      <c r="J573" s="4">
        <v>-4.319</v>
      </c>
      <c r="K573" s="4">
        <v>-6.3540000000000001</v>
      </c>
    </row>
    <row r="574" spans="1:11" x14ac:dyDescent="0.35">
      <c r="A574" s="1">
        <v>6</v>
      </c>
      <c r="B574" s="1">
        <v>14</v>
      </c>
      <c r="D574" s="1">
        <v>2</v>
      </c>
      <c r="E574" s="1" t="s">
        <v>9</v>
      </c>
      <c r="F574" s="4">
        <v>16.396999999999998</v>
      </c>
      <c r="G574" s="4">
        <v>9.7609999999999992</v>
      </c>
      <c r="H574" s="4">
        <v>-17.811</v>
      </c>
      <c r="I574" s="4">
        <v>115.235</v>
      </c>
      <c r="J574" s="4">
        <v>-14.753</v>
      </c>
      <c r="K574" s="4">
        <v>-21.704999999999998</v>
      </c>
    </row>
    <row r="575" spans="1:11" x14ac:dyDescent="0.35">
      <c r="A575" s="1">
        <v>6</v>
      </c>
      <c r="B575" s="1">
        <v>14</v>
      </c>
      <c r="D575" s="1">
        <v>2</v>
      </c>
      <c r="E575" s="1" t="s">
        <v>10</v>
      </c>
      <c r="F575" s="4">
        <v>-10.847</v>
      </c>
      <c r="G575" s="4">
        <v>-6.726</v>
      </c>
      <c r="H575" s="4">
        <v>15.608000000000001</v>
      </c>
      <c r="I575" s="4">
        <v>-109.247</v>
      </c>
      <c r="J575" s="4">
        <v>14.377000000000001</v>
      </c>
      <c r="K575" s="4">
        <v>21.151</v>
      </c>
    </row>
    <row r="576" spans="1:11" x14ac:dyDescent="0.35">
      <c r="A576" s="1">
        <v>6</v>
      </c>
      <c r="B576" s="1">
        <v>14</v>
      </c>
      <c r="D576" s="1">
        <v>2</v>
      </c>
      <c r="E576" s="1" t="s">
        <v>11</v>
      </c>
      <c r="F576" s="4">
        <v>8.5139999999999993</v>
      </c>
      <c r="G576" s="4">
        <v>5.1520000000000001</v>
      </c>
      <c r="H576" s="4">
        <v>-10.420999999999999</v>
      </c>
      <c r="I576" s="4">
        <v>70.096000000000004</v>
      </c>
      <c r="J576" s="4">
        <v>-9.1029999999999998</v>
      </c>
      <c r="K576" s="4">
        <v>-13.393000000000001</v>
      </c>
    </row>
    <row r="577" spans="1:11" x14ac:dyDescent="0.35">
      <c r="A577" s="1">
        <v>6</v>
      </c>
      <c r="B577" s="1">
        <v>14</v>
      </c>
      <c r="D577" s="1">
        <v>2</v>
      </c>
      <c r="E577" s="1" t="s">
        <v>12</v>
      </c>
      <c r="F577" s="4">
        <v>-676.65</v>
      </c>
      <c r="G577" s="4">
        <v>-424.77800000000002</v>
      </c>
      <c r="H577" s="4">
        <v>-7.3019999999999996</v>
      </c>
      <c r="I577" s="4">
        <v>52.795999999999999</v>
      </c>
      <c r="J577" s="4">
        <v>-7.1479999999999997</v>
      </c>
      <c r="K577" s="4">
        <v>-10.516</v>
      </c>
    </row>
    <row r="578" spans="1:11" x14ac:dyDescent="0.35">
      <c r="A578" s="1">
        <v>6</v>
      </c>
      <c r="B578" s="1">
        <v>14</v>
      </c>
      <c r="D578" s="1">
        <v>1</v>
      </c>
      <c r="E578" s="1" t="s">
        <v>9</v>
      </c>
      <c r="F578" s="4">
        <v>4.8449999999999998</v>
      </c>
      <c r="G578" s="4">
        <v>3.2210000000000001</v>
      </c>
      <c r="H578" s="4">
        <v>-21.138000000000002</v>
      </c>
      <c r="I578" s="4">
        <v>109.773</v>
      </c>
      <c r="J578" s="4">
        <v>-13.042999999999999</v>
      </c>
      <c r="K578" s="4">
        <v>-19.190000000000001</v>
      </c>
    </row>
    <row r="579" spans="1:11" x14ac:dyDescent="0.35">
      <c r="A579" s="1">
        <v>6</v>
      </c>
      <c r="B579" s="1">
        <v>14</v>
      </c>
      <c r="D579" s="1">
        <v>1</v>
      </c>
      <c r="E579" s="1" t="s">
        <v>10</v>
      </c>
      <c r="F579" s="4">
        <v>-1.5980000000000001</v>
      </c>
      <c r="G579" s="4">
        <v>-1.095</v>
      </c>
      <c r="H579" s="4">
        <v>33.08</v>
      </c>
      <c r="I579" s="4">
        <v>-182.02199999999999</v>
      </c>
      <c r="J579" s="4">
        <v>22.190999999999999</v>
      </c>
      <c r="K579" s="4">
        <v>32.648000000000003</v>
      </c>
    </row>
    <row r="580" spans="1:11" x14ac:dyDescent="0.35">
      <c r="A580" s="1">
        <v>6</v>
      </c>
      <c r="B580" s="1">
        <v>14</v>
      </c>
      <c r="D580" s="1">
        <v>1</v>
      </c>
      <c r="E580" s="1" t="s">
        <v>11</v>
      </c>
      <c r="F580" s="4">
        <v>1.79</v>
      </c>
      <c r="G580" s="4">
        <v>1.1990000000000001</v>
      </c>
      <c r="H580" s="4">
        <v>-15.055</v>
      </c>
      <c r="I580" s="4">
        <v>81.034999999999997</v>
      </c>
      <c r="J580" s="4">
        <v>-9.7870000000000008</v>
      </c>
      <c r="K580" s="4">
        <v>-14.398999999999999</v>
      </c>
    </row>
    <row r="581" spans="1:11" x14ac:dyDescent="0.35">
      <c r="A581" s="1">
        <v>6</v>
      </c>
      <c r="B581" s="1">
        <v>14</v>
      </c>
      <c r="D581" s="1">
        <v>1</v>
      </c>
      <c r="E581" s="1" t="s">
        <v>12</v>
      </c>
      <c r="F581" s="4">
        <v>-826.61199999999997</v>
      </c>
      <c r="G581" s="4">
        <v>-521.79700000000003</v>
      </c>
      <c r="H581" s="4">
        <v>-11.419</v>
      </c>
      <c r="I581" s="4">
        <v>77.784000000000006</v>
      </c>
      <c r="J581" s="4">
        <v>-10.337</v>
      </c>
      <c r="K581" s="4">
        <v>-15.208</v>
      </c>
    </row>
    <row r="582" spans="1:11" x14ac:dyDescent="0.35">
      <c r="A582" s="1">
        <v>6</v>
      </c>
      <c r="B582" s="1">
        <v>7</v>
      </c>
      <c r="D582" s="1">
        <v>5</v>
      </c>
      <c r="E582" s="1" t="s">
        <v>9</v>
      </c>
      <c r="F582" s="4">
        <v>-0.751</v>
      </c>
      <c r="G582" s="4">
        <v>-0.67200000000000004</v>
      </c>
      <c r="H582" s="4">
        <v>-6.1109999999999998</v>
      </c>
      <c r="I582" s="4">
        <v>47.33</v>
      </c>
      <c r="J582" s="4">
        <v>-6.5970000000000004</v>
      </c>
      <c r="K582" s="4">
        <v>-9.7059999999999995</v>
      </c>
    </row>
    <row r="583" spans="1:11" x14ac:dyDescent="0.35">
      <c r="A583" s="1">
        <v>6</v>
      </c>
      <c r="B583" s="1">
        <v>7</v>
      </c>
      <c r="D583" s="1">
        <v>5</v>
      </c>
      <c r="E583" s="1" t="s">
        <v>10</v>
      </c>
      <c r="F583" s="4">
        <v>0.45</v>
      </c>
      <c r="G583" s="4">
        <v>0.48199999999999998</v>
      </c>
      <c r="H583" s="4">
        <v>5.109</v>
      </c>
      <c r="I583" s="4">
        <v>-36.234999999999999</v>
      </c>
      <c r="J583" s="4">
        <v>5.0069999999999997</v>
      </c>
      <c r="K583" s="4">
        <v>7.367</v>
      </c>
    </row>
    <row r="584" spans="1:11" x14ac:dyDescent="0.35">
      <c r="A584" s="1">
        <v>6</v>
      </c>
      <c r="B584" s="1">
        <v>7</v>
      </c>
      <c r="D584" s="1">
        <v>5</v>
      </c>
      <c r="E584" s="1" t="s">
        <v>11</v>
      </c>
      <c r="F584" s="4">
        <v>-0.375</v>
      </c>
      <c r="G584" s="4">
        <v>-0.36</v>
      </c>
      <c r="H584" s="4">
        <v>-3.4550000000000001</v>
      </c>
      <c r="I584" s="4">
        <v>26.044</v>
      </c>
      <c r="J584" s="4">
        <v>-3.6259999999999999</v>
      </c>
      <c r="K584" s="4">
        <v>-5.335</v>
      </c>
    </row>
    <row r="585" spans="1:11" x14ac:dyDescent="0.35">
      <c r="A585" s="1">
        <v>6</v>
      </c>
      <c r="B585" s="1">
        <v>7</v>
      </c>
      <c r="D585" s="1">
        <v>5</v>
      </c>
      <c r="E585" s="1" t="s">
        <v>12</v>
      </c>
      <c r="F585" s="4">
        <v>-110.244</v>
      </c>
      <c r="G585" s="4">
        <v>-67.396000000000001</v>
      </c>
      <c r="H585" s="4">
        <v>-0.11</v>
      </c>
      <c r="I585" s="4">
        <v>0.40899999999999997</v>
      </c>
      <c r="J585" s="4">
        <v>-2.3E-2</v>
      </c>
      <c r="K585" s="4">
        <v>-3.5000000000000003E-2</v>
      </c>
    </row>
    <row r="586" spans="1:11" x14ac:dyDescent="0.35">
      <c r="A586" s="1">
        <v>6</v>
      </c>
      <c r="B586" s="1">
        <v>7</v>
      </c>
      <c r="D586" s="1">
        <v>4</v>
      </c>
      <c r="E586" s="1" t="s">
        <v>9</v>
      </c>
      <c r="F586" s="4">
        <v>-0.23200000000000001</v>
      </c>
      <c r="G586" s="4">
        <v>-0.25600000000000001</v>
      </c>
      <c r="H586" s="4">
        <v>-12.164999999999999</v>
      </c>
      <c r="I586" s="4">
        <v>84.962000000000003</v>
      </c>
      <c r="J586" s="4">
        <v>-11.384</v>
      </c>
      <c r="K586" s="4">
        <v>-16.748000000000001</v>
      </c>
    </row>
    <row r="587" spans="1:11" x14ac:dyDescent="0.35">
      <c r="A587" s="1">
        <v>6</v>
      </c>
      <c r="B587" s="1">
        <v>7</v>
      </c>
      <c r="D587" s="1">
        <v>4</v>
      </c>
      <c r="E587" s="1" t="s">
        <v>10</v>
      </c>
      <c r="F587" s="4">
        <v>0.70099999999999996</v>
      </c>
      <c r="G587" s="4">
        <v>0.57399999999999995</v>
      </c>
      <c r="H587" s="4">
        <v>9.2799999999999994</v>
      </c>
      <c r="I587" s="4">
        <v>-67.373999999999995</v>
      </c>
      <c r="J587" s="4">
        <v>9.1289999999999996</v>
      </c>
      <c r="K587" s="4">
        <v>13.43</v>
      </c>
    </row>
    <row r="588" spans="1:11" x14ac:dyDescent="0.35">
      <c r="A588" s="1">
        <v>6</v>
      </c>
      <c r="B588" s="1">
        <v>7</v>
      </c>
      <c r="D588" s="1">
        <v>4</v>
      </c>
      <c r="E588" s="1" t="s">
        <v>11</v>
      </c>
      <c r="F588" s="4">
        <v>-0.29099999999999998</v>
      </c>
      <c r="G588" s="4">
        <v>-0.25900000000000001</v>
      </c>
      <c r="H588" s="4">
        <v>-6.6710000000000003</v>
      </c>
      <c r="I588" s="4">
        <v>47.537999999999997</v>
      </c>
      <c r="J588" s="4">
        <v>-6.41</v>
      </c>
      <c r="K588" s="4">
        <v>-9.4309999999999992</v>
      </c>
    </row>
    <row r="589" spans="1:11" x14ac:dyDescent="0.35">
      <c r="A589" s="1">
        <v>6</v>
      </c>
      <c r="B589" s="1">
        <v>7</v>
      </c>
      <c r="D589" s="1">
        <v>4</v>
      </c>
      <c r="E589" s="1" t="s">
        <v>12</v>
      </c>
      <c r="F589" s="4">
        <v>-255.297</v>
      </c>
      <c r="G589" s="4">
        <v>-160.85</v>
      </c>
      <c r="H589" s="4">
        <v>-0.186</v>
      </c>
      <c r="I589" s="4">
        <v>-0.85399999999999998</v>
      </c>
      <c r="J589" s="4">
        <v>7.6999999999999999E-2</v>
      </c>
      <c r="K589" s="4">
        <v>0.113</v>
      </c>
    </row>
    <row r="590" spans="1:11" x14ac:dyDescent="0.35">
      <c r="A590" s="1">
        <v>6</v>
      </c>
      <c r="B590" s="1">
        <v>7</v>
      </c>
      <c r="D590" s="1">
        <v>3</v>
      </c>
      <c r="E590" s="1" t="s">
        <v>9</v>
      </c>
      <c r="F590" s="4">
        <v>-0.88800000000000001</v>
      </c>
      <c r="G590" s="4">
        <v>-0.67600000000000005</v>
      </c>
      <c r="H590" s="4">
        <v>-16.495000000000001</v>
      </c>
      <c r="I590" s="4">
        <v>110.455</v>
      </c>
      <c r="J590" s="4">
        <v>-14.48</v>
      </c>
      <c r="K590" s="4">
        <v>-21.303000000000001</v>
      </c>
    </row>
    <row r="591" spans="1:11" x14ac:dyDescent="0.35">
      <c r="A591" s="1">
        <v>6</v>
      </c>
      <c r="B591" s="1">
        <v>7</v>
      </c>
      <c r="D591" s="1">
        <v>3</v>
      </c>
      <c r="E591" s="1" t="s">
        <v>10</v>
      </c>
      <c r="F591" s="4">
        <v>1.909</v>
      </c>
      <c r="G591" s="4">
        <v>1.2769999999999999</v>
      </c>
      <c r="H591" s="4">
        <v>14.036</v>
      </c>
      <c r="I591" s="4">
        <v>-96.632000000000005</v>
      </c>
      <c r="J591" s="4">
        <v>12.823</v>
      </c>
      <c r="K591" s="4">
        <v>18.866</v>
      </c>
    </row>
    <row r="592" spans="1:11" x14ac:dyDescent="0.35">
      <c r="A592" s="1">
        <v>6</v>
      </c>
      <c r="B592" s="1">
        <v>7</v>
      </c>
      <c r="D592" s="1">
        <v>3</v>
      </c>
      <c r="E592" s="1" t="s">
        <v>11</v>
      </c>
      <c r="F592" s="4">
        <v>-0.874</v>
      </c>
      <c r="G592" s="4">
        <v>-0.61</v>
      </c>
      <c r="H592" s="4">
        <v>-9.5250000000000004</v>
      </c>
      <c r="I592" s="4">
        <v>64.66</v>
      </c>
      <c r="J592" s="4">
        <v>-8.532</v>
      </c>
      <c r="K592" s="4">
        <v>-12.553000000000001</v>
      </c>
    </row>
    <row r="593" spans="1:11" x14ac:dyDescent="0.35">
      <c r="A593" s="1">
        <v>6</v>
      </c>
      <c r="B593" s="1">
        <v>7</v>
      </c>
      <c r="D593" s="1">
        <v>3</v>
      </c>
      <c r="E593" s="1" t="s">
        <v>12</v>
      </c>
      <c r="F593" s="4">
        <v>-399.41</v>
      </c>
      <c r="G593" s="4">
        <v>-253.70699999999999</v>
      </c>
      <c r="H593" s="4">
        <v>0.373</v>
      </c>
      <c r="I593" s="4">
        <v>-2.923</v>
      </c>
      <c r="J593" s="4">
        <v>0.40100000000000002</v>
      </c>
      <c r="K593" s="4">
        <v>0.59099999999999997</v>
      </c>
    </row>
    <row r="594" spans="1:11" x14ac:dyDescent="0.35">
      <c r="A594" s="1">
        <v>6</v>
      </c>
      <c r="B594" s="1">
        <v>7</v>
      </c>
      <c r="D594" s="1">
        <v>2</v>
      </c>
      <c r="E594" s="1" t="s">
        <v>9</v>
      </c>
      <c r="F594" s="4">
        <v>-1.2829999999999999</v>
      </c>
      <c r="G594" s="4">
        <v>-0.90800000000000003</v>
      </c>
      <c r="H594" s="4">
        <v>-19.465</v>
      </c>
      <c r="I594" s="4">
        <v>126.011</v>
      </c>
      <c r="J594" s="4">
        <v>-16.152999999999999</v>
      </c>
      <c r="K594" s="4">
        <v>-23.763999999999999</v>
      </c>
    </row>
    <row r="595" spans="1:11" x14ac:dyDescent="0.35">
      <c r="A595" s="1">
        <v>6</v>
      </c>
      <c r="B595" s="1">
        <v>7</v>
      </c>
      <c r="D595" s="1">
        <v>2</v>
      </c>
      <c r="E595" s="1" t="s">
        <v>10</v>
      </c>
      <c r="F595" s="4">
        <v>2.339</v>
      </c>
      <c r="G595" s="4">
        <v>1.577</v>
      </c>
      <c r="H595" s="4">
        <v>17.617000000000001</v>
      </c>
      <c r="I595" s="4">
        <v>-121.72799999999999</v>
      </c>
      <c r="J595" s="4">
        <v>15.97</v>
      </c>
      <c r="K595" s="4">
        <v>23.495000000000001</v>
      </c>
    </row>
    <row r="596" spans="1:11" x14ac:dyDescent="0.35">
      <c r="A596" s="1">
        <v>6</v>
      </c>
      <c r="B596" s="1">
        <v>7</v>
      </c>
      <c r="D596" s="1">
        <v>2</v>
      </c>
      <c r="E596" s="1" t="s">
        <v>11</v>
      </c>
      <c r="F596" s="4">
        <v>-1.1319999999999999</v>
      </c>
      <c r="G596" s="4">
        <v>-0.77600000000000002</v>
      </c>
      <c r="H596" s="4">
        <v>-11.571</v>
      </c>
      <c r="I596" s="4">
        <v>77.376000000000005</v>
      </c>
      <c r="J596" s="4">
        <v>-10.038</v>
      </c>
      <c r="K596" s="4">
        <v>-14.768000000000001</v>
      </c>
    </row>
    <row r="597" spans="1:11" x14ac:dyDescent="0.35">
      <c r="A597" s="1">
        <v>6</v>
      </c>
      <c r="B597" s="1">
        <v>7</v>
      </c>
      <c r="D597" s="1">
        <v>2</v>
      </c>
      <c r="E597" s="1" t="s">
        <v>12</v>
      </c>
      <c r="F597" s="4">
        <v>-541.66300000000001</v>
      </c>
      <c r="G597" s="4">
        <v>-345.47800000000001</v>
      </c>
      <c r="H597" s="4">
        <v>0.93400000000000005</v>
      </c>
      <c r="I597" s="4">
        <v>-6.8470000000000004</v>
      </c>
      <c r="J597" s="4">
        <v>0.93</v>
      </c>
      <c r="K597" s="4">
        <v>1.3680000000000001</v>
      </c>
    </row>
    <row r="598" spans="1:11" x14ac:dyDescent="0.35">
      <c r="A598" s="1">
        <v>6</v>
      </c>
      <c r="B598" s="1">
        <v>7</v>
      </c>
      <c r="D598" s="1">
        <v>1</v>
      </c>
      <c r="E598" s="1" t="s">
        <v>9</v>
      </c>
      <c r="F598" s="4">
        <v>-0.30499999999999999</v>
      </c>
      <c r="G598" s="4">
        <v>-0.29799999999999999</v>
      </c>
      <c r="H598" s="4">
        <v>-22.565999999999999</v>
      </c>
      <c r="I598" s="4">
        <v>118.209</v>
      </c>
      <c r="J598" s="4">
        <v>-14.102</v>
      </c>
      <c r="K598" s="4">
        <v>-20.747</v>
      </c>
    </row>
    <row r="599" spans="1:11" x14ac:dyDescent="0.35">
      <c r="A599" s="1">
        <v>6</v>
      </c>
      <c r="B599" s="1">
        <v>7</v>
      </c>
      <c r="D599" s="1">
        <v>1</v>
      </c>
      <c r="E599" s="1" t="s">
        <v>10</v>
      </c>
      <c r="F599" s="4">
        <v>0.97699999999999998</v>
      </c>
      <c r="G599" s="4">
        <v>0.66500000000000004</v>
      </c>
      <c r="H599" s="4">
        <v>33.796999999999997</v>
      </c>
      <c r="I599" s="4">
        <v>-186.25200000000001</v>
      </c>
      <c r="J599" s="4">
        <v>22.72</v>
      </c>
      <c r="K599" s="4">
        <v>33.426000000000002</v>
      </c>
    </row>
    <row r="600" spans="1:11" x14ac:dyDescent="0.35">
      <c r="A600" s="1">
        <v>6</v>
      </c>
      <c r="B600" s="1">
        <v>7</v>
      </c>
      <c r="D600" s="1">
        <v>1</v>
      </c>
      <c r="E600" s="1" t="s">
        <v>11</v>
      </c>
      <c r="F600" s="4">
        <v>-0.35599999999999998</v>
      </c>
      <c r="G600" s="4">
        <v>-0.26700000000000002</v>
      </c>
      <c r="H600" s="4">
        <v>-15.651999999999999</v>
      </c>
      <c r="I600" s="4">
        <v>84.557000000000002</v>
      </c>
      <c r="J600" s="4">
        <v>-10.228</v>
      </c>
      <c r="K600" s="4">
        <v>-15.048</v>
      </c>
    </row>
    <row r="601" spans="1:11" x14ac:dyDescent="0.35">
      <c r="A601" s="1">
        <v>6</v>
      </c>
      <c r="B601" s="1">
        <v>7</v>
      </c>
      <c r="D601" s="1">
        <v>1</v>
      </c>
      <c r="E601" s="1" t="s">
        <v>12</v>
      </c>
      <c r="F601" s="4">
        <v>-683.57799999999997</v>
      </c>
      <c r="G601" s="4">
        <v>-436.94600000000003</v>
      </c>
      <c r="H601" s="4">
        <v>1.83</v>
      </c>
      <c r="I601" s="4">
        <v>-12.177</v>
      </c>
      <c r="J601" s="4">
        <v>1.6040000000000001</v>
      </c>
      <c r="K601" s="4">
        <v>2.359</v>
      </c>
    </row>
    <row r="602" spans="1:11" x14ac:dyDescent="0.35">
      <c r="A602" s="1">
        <v>6</v>
      </c>
      <c r="B602" s="1">
        <v>4</v>
      </c>
      <c r="D602" s="1">
        <v>5</v>
      </c>
      <c r="E602" s="1" t="s">
        <v>9</v>
      </c>
      <c r="F602" s="4">
        <v>8.5109999999999992</v>
      </c>
      <c r="G602" s="4">
        <v>5.4779999999999998</v>
      </c>
      <c r="H602" s="4">
        <v>-5.6059999999999999</v>
      </c>
      <c r="I602" s="4">
        <v>43.37</v>
      </c>
      <c r="J602" s="4">
        <v>-6.0449999999999999</v>
      </c>
      <c r="K602" s="4">
        <v>-8.8930000000000007</v>
      </c>
    </row>
    <row r="603" spans="1:11" x14ac:dyDescent="0.35">
      <c r="A603" s="1">
        <v>6</v>
      </c>
      <c r="B603" s="1">
        <v>4</v>
      </c>
      <c r="D603" s="1">
        <v>5</v>
      </c>
      <c r="E603" s="1" t="s">
        <v>10</v>
      </c>
      <c r="F603" s="4">
        <v>-8.4120000000000008</v>
      </c>
      <c r="G603" s="4">
        <v>-5.36</v>
      </c>
      <c r="H603" s="4">
        <v>4.6829999999999998</v>
      </c>
      <c r="I603" s="4">
        <v>-32.287999999999997</v>
      </c>
      <c r="J603" s="4">
        <v>4.4400000000000004</v>
      </c>
      <c r="K603" s="4">
        <v>6.532</v>
      </c>
    </row>
    <row r="604" spans="1:11" x14ac:dyDescent="0.35">
      <c r="A604" s="1">
        <v>6</v>
      </c>
      <c r="B604" s="1">
        <v>4</v>
      </c>
      <c r="D604" s="1">
        <v>5</v>
      </c>
      <c r="E604" s="1" t="s">
        <v>11</v>
      </c>
      <c r="F604" s="4">
        <v>5.2889999999999997</v>
      </c>
      <c r="G604" s="4">
        <v>3.387</v>
      </c>
      <c r="H604" s="4">
        <v>-3.153</v>
      </c>
      <c r="I604" s="4">
        <v>23.555</v>
      </c>
      <c r="J604" s="4">
        <v>-3.2759999999999998</v>
      </c>
      <c r="K604" s="4">
        <v>-4.82</v>
      </c>
    </row>
    <row r="605" spans="1:11" x14ac:dyDescent="0.35">
      <c r="A605" s="1">
        <v>6</v>
      </c>
      <c r="B605" s="1">
        <v>4</v>
      </c>
      <c r="D605" s="1">
        <v>5</v>
      </c>
      <c r="E605" s="1" t="s">
        <v>12</v>
      </c>
      <c r="F605" s="4">
        <v>-105.15600000000001</v>
      </c>
      <c r="G605" s="4">
        <v>-64.191999999999993</v>
      </c>
      <c r="H605" s="4">
        <v>0.39800000000000002</v>
      </c>
      <c r="I605" s="4">
        <v>-3.0379999999999998</v>
      </c>
      <c r="J605" s="4">
        <v>0.42</v>
      </c>
      <c r="K605" s="4">
        <v>0.61799999999999999</v>
      </c>
    </row>
    <row r="606" spans="1:11" x14ac:dyDescent="0.35">
      <c r="A606" s="1">
        <v>6</v>
      </c>
      <c r="B606" s="1">
        <v>4</v>
      </c>
      <c r="D606" s="1">
        <v>4</v>
      </c>
      <c r="E606" s="1" t="s">
        <v>9</v>
      </c>
      <c r="F606" s="4">
        <v>7.8849999999999998</v>
      </c>
      <c r="G606" s="4">
        <v>5.0890000000000004</v>
      </c>
      <c r="H606" s="4">
        <v>-11.497999999999999</v>
      </c>
      <c r="I606" s="4">
        <v>80.042000000000002</v>
      </c>
      <c r="J606" s="4">
        <v>-10.714</v>
      </c>
      <c r="K606" s="4">
        <v>-15.762</v>
      </c>
    </row>
    <row r="607" spans="1:11" x14ac:dyDescent="0.35">
      <c r="A607" s="1">
        <v>6</v>
      </c>
      <c r="B607" s="1">
        <v>4</v>
      </c>
      <c r="D607" s="1">
        <v>4</v>
      </c>
      <c r="E607" s="1" t="s">
        <v>10</v>
      </c>
      <c r="F607" s="4">
        <v>-7.0709999999999997</v>
      </c>
      <c r="G607" s="4">
        <v>-4.58</v>
      </c>
      <c r="H607" s="4">
        <v>8.5109999999999992</v>
      </c>
      <c r="I607" s="4">
        <v>-61.789000000000001</v>
      </c>
      <c r="J607" s="4">
        <v>8.3689999999999998</v>
      </c>
      <c r="K607" s="4">
        <v>12.313000000000001</v>
      </c>
    </row>
    <row r="608" spans="1:11" x14ac:dyDescent="0.35">
      <c r="A608" s="1">
        <v>6</v>
      </c>
      <c r="B608" s="1">
        <v>4</v>
      </c>
      <c r="D608" s="1">
        <v>4</v>
      </c>
      <c r="E608" s="1" t="s">
        <v>11</v>
      </c>
      <c r="F608" s="4">
        <v>4.6740000000000004</v>
      </c>
      <c r="G608" s="4">
        <v>3.0209999999999999</v>
      </c>
      <c r="H608" s="4">
        <v>-6.2160000000000002</v>
      </c>
      <c r="I608" s="4">
        <v>44.244</v>
      </c>
      <c r="J608" s="4">
        <v>-5.9630000000000001</v>
      </c>
      <c r="K608" s="4">
        <v>-8.7729999999999997</v>
      </c>
    </row>
    <row r="609" spans="1:11" x14ac:dyDescent="0.35">
      <c r="A609" s="1">
        <v>6</v>
      </c>
      <c r="B609" s="1">
        <v>4</v>
      </c>
      <c r="D609" s="1">
        <v>4</v>
      </c>
      <c r="E609" s="1" t="s">
        <v>12</v>
      </c>
      <c r="F609" s="4">
        <v>-237.88300000000001</v>
      </c>
      <c r="G609" s="4">
        <v>-150.02500000000001</v>
      </c>
      <c r="H609" s="4">
        <v>1.1879999999999999</v>
      </c>
      <c r="I609" s="4">
        <v>-8.9</v>
      </c>
      <c r="J609" s="4">
        <v>1.222</v>
      </c>
      <c r="K609" s="4">
        <v>1.798</v>
      </c>
    </row>
    <row r="610" spans="1:11" x14ac:dyDescent="0.35">
      <c r="A610" s="1">
        <v>6</v>
      </c>
      <c r="B610" s="1">
        <v>4</v>
      </c>
      <c r="D610" s="1">
        <v>3</v>
      </c>
      <c r="E610" s="1" t="s">
        <v>9</v>
      </c>
      <c r="F610" s="4">
        <v>6.468</v>
      </c>
      <c r="G610" s="4">
        <v>4.2009999999999996</v>
      </c>
      <c r="H610" s="4">
        <v>-15.593</v>
      </c>
      <c r="I610" s="4">
        <v>104.127</v>
      </c>
      <c r="J610" s="4">
        <v>-13.632999999999999</v>
      </c>
      <c r="K610" s="4">
        <v>-20.056999999999999</v>
      </c>
    </row>
    <row r="611" spans="1:11" x14ac:dyDescent="0.35">
      <c r="A611" s="1">
        <v>6</v>
      </c>
      <c r="B611" s="1">
        <v>4</v>
      </c>
      <c r="D611" s="1">
        <v>3</v>
      </c>
      <c r="E611" s="1" t="s">
        <v>10</v>
      </c>
      <c r="F611" s="4">
        <v>-5.375</v>
      </c>
      <c r="G611" s="4">
        <v>-3.5129999999999999</v>
      </c>
      <c r="H611" s="4">
        <v>13.141999999999999</v>
      </c>
      <c r="I611" s="4">
        <v>-90.304000000000002</v>
      </c>
      <c r="J611" s="4">
        <v>11.977</v>
      </c>
      <c r="K611" s="4">
        <v>17.620999999999999</v>
      </c>
    </row>
    <row r="612" spans="1:11" x14ac:dyDescent="0.35">
      <c r="A612" s="1">
        <v>6</v>
      </c>
      <c r="B612" s="1">
        <v>4</v>
      </c>
      <c r="D612" s="1">
        <v>3</v>
      </c>
      <c r="E612" s="1" t="s">
        <v>11</v>
      </c>
      <c r="F612" s="4">
        <v>3.7010000000000001</v>
      </c>
      <c r="G612" s="4">
        <v>2.411</v>
      </c>
      <c r="H612" s="4">
        <v>-8.9619999999999997</v>
      </c>
      <c r="I612" s="4">
        <v>60.698</v>
      </c>
      <c r="J612" s="4">
        <v>-8.0030000000000001</v>
      </c>
      <c r="K612" s="4">
        <v>-11.773999999999999</v>
      </c>
    </row>
    <row r="613" spans="1:11" x14ac:dyDescent="0.35">
      <c r="A613" s="1">
        <v>6</v>
      </c>
      <c r="B613" s="1">
        <v>4</v>
      </c>
      <c r="D613" s="1">
        <v>3</v>
      </c>
      <c r="E613" s="1" t="s">
        <v>12</v>
      </c>
      <c r="F613" s="4">
        <v>-372.637</v>
      </c>
      <c r="G613" s="4">
        <v>-237.096</v>
      </c>
      <c r="H613" s="4">
        <v>2.1579999999999999</v>
      </c>
      <c r="I613" s="4">
        <v>-15.773</v>
      </c>
      <c r="J613" s="4">
        <v>2.1459999999999999</v>
      </c>
      <c r="K613" s="4">
        <v>3.1579999999999999</v>
      </c>
    </row>
    <row r="614" spans="1:11" x14ac:dyDescent="0.35">
      <c r="A614" s="1">
        <v>6</v>
      </c>
      <c r="B614" s="1">
        <v>4</v>
      </c>
      <c r="D614" s="1">
        <v>2</v>
      </c>
      <c r="E614" s="1" t="s">
        <v>9</v>
      </c>
      <c r="F614" s="4">
        <v>4.9470000000000001</v>
      </c>
      <c r="G614" s="4">
        <v>3.19</v>
      </c>
      <c r="H614" s="4">
        <v>-18.279</v>
      </c>
      <c r="I614" s="4">
        <v>118.246</v>
      </c>
      <c r="J614" s="4">
        <v>-15.141999999999999</v>
      </c>
      <c r="K614" s="4">
        <v>-22.277999999999999</v>
      </c>
    </row>
    <row r="615" spans="1:11" x14ac:dyDescent="0.35">
      <c r="A615" s="1">
        <v>6</v>
      </c>
      <c r="B615" s="1">
        <v>4</v>
      </c>
      <c r="D615" s="1">
        <v>2</v>
      </c>
      <c r="E615" s="1" t="s">
        <v>10</v>
      </c>
      <c r="F615" s="4">
        <v>-2.9089999999999998</v>
      </c>
      <c r="G615" s="4">
        <v>-1.9159999999999999</v>
      </c>
      <c r="H615" s="4">
        <v>16.134</v>
      </c>
      <c r="I615" s="4">
        <v>-112.521</v>
      </c>
      <c r="J615" s="4">
        <v>14.794</v>
      </c>
      <c r="K615" s="4">
        <v>21.765999999999998</v>
      </c>
    </row>
    <row r="616" spans="1:11" x14ac:dyDescent="0.35">
      <c r="A616" s="1">
        <v>6</v>
      </c>
      <c r="B616" s="1">
        <v>4</v>
      </c>
      <c r="D616" s="1">
        <v>2</v>
      </c>
      <c r="E616" s="1" t="s">
        <v>11</v>
      </c>
      <c r="F616" s="4">
        <v>2.4550000000000001</v>
      </c>
      <c r="G616" s="4">
        <v>1.5960000000000001</v>
      </c>
      <c r="H616" s="4">
        <v>-10.733000000000001</v>
      </c>
      <c r="I616" s="4">
        <v>72.063000000000002</v>
      </c>
      <c r="J616" s="4">
        <v>-9.3550000000000004</v>
      </c>
      <c r="K616" s="4">
        <v>-13.763999999999999</v>
      </c>
    </row>
    <row r="617" spans="1:11" x14ac:dyDescent="0.35">
      <c r="A617" s="1">
        <v>6</v>
      </c>
      <c r="B617" s="1">
        <v>4</v>
      </c>
      <c r="D617" s="1">
        <v>2</v>
      </c>
      <c r="E617" s="1" t="s">
        <v>12</v>
      </c>
      <c r="F617" s="4">
        <v>-509.59199999999998</v>
      </c>
      <c r="G617" s="4">
        <v>-325.56</v>
      </c>
      <c r="H617" s="4">
        <v>3.1389999999999998</v>
      </c>
      <c r="I617" s="4">
        <v>-22.666</v>
      </c>
      <c r="J617" s="4">
        <v>3.069</v>
      </c>
      <c r="K617" s="4">
        <v>4.5140000000000002</v>
      </c>
    </row>
    <row r="618" spans="1:11" x14ac:dyDescent="0.35">
      <c r="A618" s="1">
        <v>6</v>
      </c>
      <c r="B618" s="1">
        <v>4</v>
      </c>
      <c r="D618" s="1">
        <v>1</v>
      </c>
      <c r="E618" s="1" t="s">
        <v>9</v>
      </c>
      <c r="F618" s="4">
        <v>2.2229999999999999</v>
      </c>
      <c r="G618" s="4">
        <v>1.4139999999999999</v>
      </c>
      <c r="H618" s="4">
        <v>-21.491</v>
      </c>
      <c r="I618" s="4">
        <v>111.873</v>
      </c>
      <c r="J618" s="4">
        <v>-13.308</v>
      </c>
      <c r="K618" s="4">
        <v>-19.579000000000001</v>
      </c>
    </row>
    <row r="619" spans="1:11" x14ac:dyDescent="0.35">
      <c r="A619" s="1">
        <v>6</v>
      </c>
      <c r="B619" s="1">
        <v>4</v>
      </c>
      <c r="D619" s="1">
        <v>1</v>
      </c>
      <c r="E619" s="1" t="s">
        <v>10</v>
      </c>
      <c r="F619" s="4">
        <v>-0.28699999999999998</v>
      </c>
      <c r="G619" s="4">
        <v>-0.191</v>
      </c>
      <c r="H619" s="4">
        <v>33.256999999999998</v>
      </c>
      <c r="I619" s="4">
        <v>-183.07599999999999</v>
      </c>
      <c r="J619" s="4">
        <v>22.323</v>
      </c>
      <c r="K619" s="4">
        <v>32.841999999999999</v>
      </c>
    </row>
    <row r="620" spans="1:11" x14ac:dyDescent="0.35">
      <c r="A620" s="1">
        <v>6</v>
      </c>
      <c r="B620" s="1">
        <v>4</v>
      </c>
      <c r="D620" s="1">
        <v>1</v>
      </c>
      <c r="E620" s="1" t="s">
        <v>11</v>
      </c>
      <c r="F620" s="4">
        <v>0.69699999999999995</v>
      </c>
      <c r="G620" s="4">
        <v>0.44600000000000001</v>
      </c>
      <c r="H620" s="4">
        <v>-15.202</v>
      </c>
      <c r="I620" s="4">
        <v>81.912000000000006</v>
      </c>
      <c r="J620" s="4">
        <v>-9.8970000000000002</v>
      </c>
      <c r="K620" s="4">
        <v>-14.561</v>
      </c>
    </row>
    <row r="621" spans="1:11" x14ac:dyDescent="0.35">
      <c r="A621" s="1">
        <v>6</v>
      </c>
      <c r="B621" s="1">
        <v>4</v>
      </c>
      <c r="D621" s="1">
        <v>1</v>
      </c>
      <c r="E621" s="1" t="s">
        <v>12</v>
      </c>
      <c r="F621" s="4">
        <v>-651.01199999999994</v>
      </c>
      <c r="G621" s="4">
        <v>-416.89800000000002</v>
      </c>
      <c r="H621" s="4">
        <v>4.4829999999999997</v>
      </c>
      <c r="I621" s="4">
        <v>-30.920999999999999</v>
      </c>
      <c r="J621" s="4">
        <v>4.1289999999999996</v>
      </c>
      <c r="K621" s="4">
        <v>6.0739999999999998</v>
      </c>
    </row>
    <row r="622" spans="1:11" x14ac:dyDescent="0.35">
      <c r="A622" s="1">
        <v>6</v>
      </c>
      <c r="B622" s="1">
        <v>1</v>
      </c>
      <c r="D622" s="1">
        <v>5</v>
      </c>
      <c r="E622" s="1" t="s">
        <v>9</v>
      </c>
      <c r="F622" s="4">
        <v>20.98</v>
      </c>
      <c r="G622" s="4">
        <v>13.129</v>
      </c>
      <c r="H622" s="4">
        <v>-1.9430000000000001</v>
      </c>
      <c r="I622" s="4">
        <v>15.022</v>
      </c>
      <c r="J622" s="4">
        <v>-2.0920000000000001</v>
      </c>
      <c r="K622" s="4">
        <v>-3.077</v>
      </c>
    </row>
    <row r="623" spans="1:11" x14ac:dyDescent="0.35">
      <c r="A623" s="1">
        <v>6</v>
      </c>
      <c r="B623" s="1">
        <v>1</v>
      </c>
      <c r="D623" s="1">
        <v>5</v>
      </c>
      <c r="E623" s="1" t="s">
        <v>10</v>
      </c>
      <c r="F623" s="4">
        <v>-18.745999999999999</v>
      </c>
      <c r="G623" s="4">
        <v>-11.9</v>
      </c>
      <c r="H623" s="4">
        <v>1.83</v>
      </c>
      <c r="I623" s="4">
        <v>-13.981999999999999</v>
      </c>
      <c r="J623" s="4">
        <v>1.9450000000000001</v>
      </c>
      <c r="K623" s="4">
        <v>2.8620000000000001</v>
      </c>
    </row>
    <row r="624" spans="1:11" x14ac:dyDescent="0.35">
      <c r="A624" s="1">
        <v>6</v>
      </c>
      <c r="B624" s="1">
        <v>1</v>
      </c>
      <c r="D624" s="1">
        <v>5</v>
      </c>
      <c r="E624" s="1" t="s">
        <v>11</v>
      </c>
      <c r="F624" s="4">
        <v>12.414</v>
      </c>
      <c r="G624" s="4">
        <v>7.8209999999999997</v>
      </c>
      <c r="H624" s="4">
        <v>-1.1779999999999999</v>
      </c>
      <c r="I624" s="4">
        <v>9.0630000000000006</v>
      </c>
      <c r="J624" s="4">
        <v>-1.262</v>
      </c>
      <c r="K624" s="4">
        <v>-1.8560000000000001</v>
      </c>
    </row>
    <row r="625" spans="1:11" x14ac:dyDescent="0.35">
      <c r="A625" s="1">
        <v>6</v>
      </c>
      <c r="B625" s="1">
        <v>1</v>
      </c>
      <c r="D625" s="1">
        <v>5</v>
      </c>
      <c r="E625" s="1" t="s">
        <v>12</v>
      </c>
      <c r="F625" s="4">
        <v>-48.271999999999998</v>
      </c>
      <c r="G625" s="4">
        <v>-29.727</v>
      </c>
      <c r="H625" s="4">
        <v>1.21</v>
      </c>
      <c r="I625" s="4">
        <v>-9.3230000000000004</v>
      </c>
      <c r="J625" s="4">
        <v>1.298</v>
      </c>
      <c r="K625" s="4">
        <v>1.91</v>
      </c>
    </row>
    <row r="626" spans="1:11" x14ac:dyDescent="0.35">
      <c r="A626" s="1">
        <v>6</v>
      </c>
      <c r="B626" s="1">
        <v>1</v>
      </c>
      <c r="D626" s="1">
        <v>4</v>
      </c>
      <c r="E626" s="1" t="s">
        <v>9</v>
      </c>
      <c r="F626" s="4">
        <v>16.422999999999998</v>
      </c>
      <c r="G626" s="4">
        <v>10.616</v>
      </c>
      <c r="H626" s="4">
        <v>-3.5960000000000001</v>
      </c>
      <c r="I626" s="4">
        <v>25.847000000000001</v>
      </c>
      <c r="J626" s="4">
        <v>-3.4929999999999999</v>
      </c>
      <c r="K626" s="4">
        <v>-5.1390000000000002</v>
      </c>
    </row>
    <row r="627" spans="1:11" x14ac:dyDescent="0.35">
      <c r="A627" s="1">
        <v>6</v>
      </c>
      <c r="B627" s="1">
        <v>1</v>
      </c>
      <c r="D627" s="1">
        <v>4</v>
      </c>
      <c r="E627" s="1" t="s">
        <v>10</v>
      </c>
      <c r="F627" s="4">
        <v>-16.263999999999999</v>
      </c>
      <c r="G627" s="4">
        <v>-10.497</v>
      </c>
      <c r="H627" s="4">
        <v>3.3559999999999999</v>
      </c>
      <c r="I627" s="4">
        <v>-24.405000000000001</v>
      </c>
      <c r="J627" s="4">
        <v>3.31</v>
      </c>
      <c r="K627" s="4">
        <v>4.8689999999999998</v>
      </c>
    </row>
    <row r="628" spans="1:11" x14ac:dyDescent="0.35">
      <c r="A628" s="1">
        <v>6</v>
      </c>
      <c r="B628" s="1">
        <v>1</v>
      </c>
      <c r="D628" s="1">
        <v>4</v>
      </c>
      <c r="E628" s="1" t="s">
        <v>11</v>
      </c>
      <c r="F628" s="4">
        <v>10.215</v>
      </c>
      <c r="G628" s="4">
        <v>6.5979999999999999</v>
      </c>
      <c r="H628" s="4">
        <v>-2.1720000000000002</v>
      </c>
      <c r="I628" s="4">
        <v>15.702</v>
      </c>
      <c r="J628" s="4">
        <v>-2.1259999999999999</v>
      </c>
      <c r="K628" s="4">
        <v>-3.1280000000000001</v>
      </c>
    </row>
    <row r="629" spans="1:11" x14ac:dyDescent="0.35">
      <c r="A629" s="1">
        <v>6</v>
      </c>
      <c r="B629" s="1">
        <v>1</v>
      </c>
      <c r="D629" s="1">
        <v>4</v>
      </c>
      <c r="E629" s="1" t="s">
        <v>12</v>
      </c>
      <c r="F629" s="4">
        <v>-115.215</v>
      </c>
      <c r="G629" s="4">
        <v>-72.850999999999999</v>
      </c>
      <c r="H629" s="4">
        <v>4.3520000000000003</v>
      </c>
      <c r="I629" s="4">
        <v>-33.786000000000001</v>
      </c>
      <c r="J629" s="4">
        <v>4.68</v>
      </c>
      <c r="K629" s="4">
        <v>6.8860000000000001</v>
      </c>
    </row>
    <row r="630" spans="1:11" x14ac:dyDescent="0.35">
      <c r="A630" s="1">
        <v>6</v>
      </c>
      <c r="B630" s="1">
        <v>1</v>
      </c>
      <c r="D630" s="1">
        <v>3</v>
      </c>
      <c r="E630" s="1" t="s">
        <v>9</v>
      </c>
      <c r="F630" s="4">
        <v>15.657</v>
      </c>
      <c r="G630" s="4">
        <v>10.093</v>
      </c>
      <c r="H630" s="4">
        <v>-5.2320000000000002</v>
      </c>
      <c r="I630" s="4">
        <v>35.540999999999997</v>
      </c>
      <c r="J630" s="4">
        <v>-4.6909999999999998</v>
      </c>
      <c r="K630" s="4">
        <v>-6.9009999999999998</v>
      </c>
    </row>
    <row r="631" spans="1:11" x14ac:dyDescent="0.35">
      <c r="A631" s="1">
        <v>6</v>
      </c>
      <c r="B631" s="1">
        <v>1</v>
      </c>
      <c r="D631" s="1">
        <v>3</v>
      </c>
      <c r="E631" s="1" t="s">
        <v>10</v>
      </c>
      <c r="F631" s="4">
        <v>-14.968999999999999</v>
      </c>
      <c r="G631" s="4">
        <v>-9.6590000000000007</v>
      </c>
      <c r="H631" s="4">
        <v>5.0030000000000001</v>
      </c>
      <c r="I631" s="4">
        <v>-34.353000000000002</v>
      </c>
      <c r="J631" s="4">
        <v>4.5529999999999999</v>
      </c>
      <c r="K631" s="4">
        <v>6.6989999999999998</v>
      </c>
    </row>
    <row r="632" spans="1:11" x14ac:dyDescent="0.35">
      <c r="A632" s="1">
        <v>6</v>
      </c>
      <c r="B632" s="1">
        <v>1</v>
      </c>
      <c r="D632" s="1">
        <v>3</v>
      </c>
      <c r="E632" s="1" t="s">
        <v>11</v>
      </c>
      <c r="F632" s="4">
        <v>9.57</v>
      </c>
      <c r="G632" s="4">
        <v>6.1719999999999997</v>
      </c>
      <c r="H632" s="4">
        <v>-3.198</v>
      </c>
      <c r="I632" s="4">
        <v>21.841000000000001</v>
      </c>
      <c r="J632" s="4">
        <v>-2.8889999999999998</v>
      </c>
      <c r="K632" s="4">
        <v>-4.25</v>
      </c>
    </row>
    <row r="633" spans="1:11" x14ac:dyDescent="0.35">
      <c r="A633" s="1">
        <v>6</v>
      </c>
      <c r="B633" s="1">
        <v>1</v>
      </c>
      <c r="D633" s="1">
        <v>3</v>
      </c>
      <c r="E633" s="1" t="s">
        <v>12</v>
      </c>
      <c r="F633" s="4">
        <v>-180.345</v>
      </c>
      <c r="G633" s="4">
        <v>-114.883</v>
      </c>
      <c r="H633" s="4">
        <v>9.4589999999999996</v>
      </c>
      <c r="I633" s="4">
        <v>-70.807000000000002</v>
      </c>
      <c r="J633" s="4">
        <v>9.6950000000000003</v>
      </c>
      <c r="K633" s="4">
        <v>14.263</v>
      </c>
    </row>
    <row r="634" spans="1:11" x14ac:dyDescent="0.35">
      <c r="A634" s="1">
        <v>6</v>
      </c>
      <c r="B634" s="1">
        <v>1</v>
      </c>
      <c r="D634" s="1">
        <v>2</v>
      </c>
      <c r="E634" s="1" t="s">
        <v>9</v>
      </c>
      <c r="F634" s="4">
        <v>14.429</v>
      </c>
      <c r="G634" s="4">
        <v>9.3079999999999998</v>
      </c>
      <c r="H634" s="4">
        <v>-6.6260000000000003</v>
      </c>
      <c r="I634" s="4">
        <v>42.756999999999998</v>
      </c>
      <c r="J634" s="4">
        <v>-5.4989999999999997</v>
      </c>
      <c r="K634" s="4">
        <v>-8.0909999999999993</v>
      </c>
    </row>
    <row r="635" spans="1:11" x14ac:dyDescent="0.35">
      <c r="A635" s="1">
        <v>6</v>
      </c>
      <c r="B635" s="1">
        <v>1</v>
      </c>
      <c r="D635" s="1">
        <v>2</v>
      </c>
      <c r="E635" s="1" t="s">
        <v>10</v>
      </c>
      <c r="F635" s="4">
        <v>-14.081</v>
      </c>
      <c r="G635" s="4">
        <v>-9.09</v>
      </c>
      <c r="H635" s="4">
        <v>6.6689999999999996</v>
      </c>
      <c r="I635" s="4">
        <v>-43.576000000000001</v>
      </c>
      <c r="J635" s="4">
        <v>5.633</v>
      </c>
      <c r="K635" s="4">
        <v>8.2880000000000003</v>
      </c>
    </row>
    <row r="636" spans="1:11" x14ac:dyDescent="0.35">
      <c r="A636" s="1">
        <v>6</v>
      </c>
      <c r="B636" s="1">
        <v>1</v>
      </c>
      <c r="D636" s="1">
        <v>2</v>
      </c>
      <c r="E636" s="1" t="s">
        <v>11</v>
      </c>
      <c r="F636" s="4">
        <v>8.9090000000000007</v>
      </c>
      <c r="G636" s="4">
        <v>5.7489999999999997</v>
      </c>
      <c r="H636" s="4">
        <v>-4.1550000000000002</v>
      </c>
      <c r="I636" s="4">
        <v>26.978999999999999</v>
      </c>
      <c r="J636" s="4">
        <v>-3.4790000000000001</v>
      </c>
      <c r="K636" s="4">
        <v>-5.1180000000000003</v>
      </c>
    </row>
    <row r="637" spans="1:11" x14ac:dyDescent="0.35">
      <c r="A637" s="1">
        <v>6</v>
      </c>
      <c r="B637" s="1">
        <v>1</v>
      </c>
      <c r="D637" s="1">
        <v>2</v>
      </c>
      <c r="E637" s="1" t="s">
        <v>12</v>
      </c>
      <c r="F637" s="4">
        <v>-243.661</v>
      </c>
      <c r="G637" s="4">
        <v>-155.75200000000001</v>
      </c>
      <c r="H637" s="4">
        <v>16.449000000000002</v>
      </c>
      <c r="I637" s="4">
        <v>-118.28400000000001</v>
      </c>
      <c r="J637" s="4">
        <v>15.991</v>
      </c>
      <c r="K637" s="4">
        <v>23.526</v>
      </c>
    </row>
    <row r="638" spans="1:11" x14ac:dyDescent="0.35">
      <c r="A638" s="1">
        <v>6</v>
      </c>
      <c r="B638" s="1">
        <v>1</v>
      </c>
      <c r="D638" s="1">
        <v>1</v>
      </c>
      <c r="E638" s="1" t="s">
        <v>9</v>
      </c>
      <c r="F638" s="4">
        <v>8.4510000000000005</v>
      </c>
      <c r="G638" s="4">
        <v>5.4470000000000001</v>
      </c>
      <c r="H638" s="4">
        <v>-6.4219999999999997</v>
      </c>
      <c r="I638" s="4">
        <v>35.253</v>
      </c>
      <c r="J638" s="4">
        <v>-4.29</v>
      </c>
      <c r="K638" s="4">
        <v>-6.3109999999999999</v>
      </c>
    </row>
    <row r="639" spans="1:11" x14ac:dyDescent="0.35">
      <c r="A639" s="1">
        <v>6</v>
      </c>
      <c r="B639" s="1">
        <v>1</v>
      </c>
      <c r="D639" s="1">
        <v>1</v>
      </c>
      <c r="E639" s="1" t="s">
        <v>10</v>
      </c>
      <c r="F639" s="4">
        <v>-4.0739999999999998</v>
      </c>
      <c r="G639" s="4">
        <v>-2.629</v>
      </c>
      <c r="H639" s="4">
        <v>7.3490000000000002</v>
      </c>
      <c r="I639" s="4">
        <v>-40.99</v>
      </c>
      <c r="J639" s="4">
        <v>5.0229999999999997</v>
      </c>
      <c r="K639" s="4">
        <v>7.39</v>
      </c>
    </row>
    <row r="640" spans="1:11" x14ac:dyDescent="0.35">
      <c r="A640" s="1">
        <v>6</v>
      </c>
      <c r="B640" s="1">
        <v>1</v>
      </c>
      <c r="D640" s="1">
        <v>1</v>
      </c>
      <c r="E640" s="1" t="s">
        <v>11</v>
      </c>
      <c r="F640" s="4">
        <v>3.4790000000000001</v>
      </c>
      <c r="G640" s="4">
        <v>2.2429999999999999</v>
      </c>
      <c r="H640" s="4">
        <v>-3.8250000000000002</v>
      </c>
      <c r="I640" s="4">
        <v>21.178000000000001</v>
      </c>
      <c r="J640" s="4">
        <v>-2.5870000000000002</v>
      </c>
      <c r="K640" s="4">
        <v>-3.806</v>
      </c>
    </row>
    <row r="641" spans="1:11" x14ac:dyDescent="0.35">
      <c r="A641" s="1">
        <v>6</v>
      </c>
      <c r="B641" s="1">
        <v>1</v>
      </c>
      <c r="D641" s="1">
        <v>1</v>
      </c>
      <c r="E641" s="1" t="s">
        <v>12</v>
      </c>
      <c r="F641" s="4">
        <v>-303.18400000000003</v>
      </c>
      <c r="G641" s="4">
        <v>-194.17500000000001</v>
      </c>
      <c r="H641" s="4">
        <v>24.616</v>
      </c>
      <c r="I641" s="4">
        <v>-168.23699999999999</v>
      </c>
      <c r="J641" s="4">
        <v>22.382000000000001</v>
      </c>
      <c r="K641" s="4">
        <v>32.929000000000002</v>
      </c>
    </row>
    <row r="642" spans="1:11" x14ac:dyDescent="0.35">
      <c r="A642" s="1">
        <v>7</v>
      </c>
      <c r="B642" s="1">
        <v>22</v>
      </c>
      <c r="D642" s="1">
        <v>5</v>
      </c>
      <c r="E642" s="1" t="s">
        <v>9</v>
      </c>
      <c r="F642" s="4">
        <v>-47.052</v>
      </c>
      <c r="G642" s="4">
        <v>-27.797999999999998</v>
      </c>
      <c r="H642" s="4">
        <v>-1.907</v>
      </c>
      <c r="I642" s="4">
        <v>16.062999999999999</v>
      </c>
      <c r="J642" s="4">
        <v>-0.84299999999999997</v>
      </c>
      <c r="K642" s="4">
        <v>-1.2410000000000001</v>
      </c>
    </row>
    <row r="643" spans="1:11" x14ac:dyDescent="0.35">
      <c r="A643" s="1">
        <v>7</v>
      </c>
      <c r="B643" s="1">
        <v>22</v>
      </c>
      <c r="D643" s="1">
        <v>5</v>
      </c>
      <c r="E643" s="1" t="s">
        <v>10</v>
      </c>
      <c r="F643" s="4">
        <v>40.125999999999998</v>
      </c>
      <c r="G643" s="4">
        <v>23.856000000000002</v>
      </c>
      <c r="H643" s="4">
        <v>1.752</v>
      </c>
      <c r="I643" s="4">
        <v>-14.771000000000001</v>
      </c>
      <c r="J643" s="4">
        <v>0.76700000000000002</v>
      </c>
      <c r="K643" s="4">
        <v>1.129</v>
      </c>
    </row>
    <row r="644" spans="1:11" x14ac:dyDescent="0.35">
      <c r="A644" s="1">
        <v>7</v>
      </c>
      <c r="B644" s="1">
        <v>22</v>
      </c>
      <c r="D644" s="1">
        <v>5</v>
      </c>
      <c r="E644" s="1" t="s">
        <v>11</v>
      </c>
      <c r="F644" s="4">
        <v>-27.242999999999999</v>
      </c>
      <c r="G644" s="4">
        <v>-16.141999999999999</v>
      </c>
      <c r="H644" s="4">
        <v>-1.143</v>
      </c>
      <c r="I644" s="4">
        <v>9.6340000000000003</v>
      </c>
      <c r="J644" s="4">
        <v>-0.503</v>
      </c>
      <c r="K644" s="4">
        <v>-0.74099999999999999</v>
      </c>
    </row>
    <row r="645" spans="1:11" x14ac:dyDescent="0.35">
      <c r="A645" s="1">
        <v>7</v>
      </c>
      <c r="B645" s="1">
        <v>22</v>
      </c>
      <c r="D645" s="1">
        <v>5</v>
      </c>
      <c r="E645" s="1" t="s">
        <v>12</v>
      </c>
      <c r="F645" s="4">
        <v>-93.884</v>
      </c>
      <c r="G645" s="4">
        <v>-55.204999999999998</v>
      </c>
      <c r="H645" s="4">
        <v>-0.98099999999999998</v>
      </c>
      <c r="I645" s="4">
        <v>8.2629999999999999</v>
      </c>
      <c r="J645" s="4">
        <v>-0.433</v>
      </c>
      <c r="K645" s="4">
        <v>-0.63700000000000001</v>
      </c>
    </row>
    <row r="646" spans="1:11" x14ac:dyDescent="0.35">
      <c r="A646" s="1">
        <v>7</v>
      </c>
      <c r="B646" s="1">
        <v>22</v>
      </c>
      <c r="D646" s="1">
        <v>4</v>
      </c>
      <c r="E646" s="1" t="s">
        <v>9</v>
      </c>
      <c r="F646" s="4">
        <v>-33.509</v>
      </c>
      <c r="G646" s="4">
        <v>-20.07</v>
      </c>
      <c r="H646" s="4">
        <v>-3.2770000000000001</v>
      </c>
      <c r="I646" s="4">
        <v>26.173999999999999</v>
      </c>
      <c r="J646" s="4">
        <v>-1.421</v>
      </c>
      <c r="K646" s="4">
        <v>-2.0910000000000002</v>
      </c>
    </row>
    <row r="647" spans="1:11" x14ac:dyDescent="0.35">
      <c r="A647" s="1">
        <v>7</v>
      </c>
      <c r="B647" s="1">
        <v>22</v>
      </c>
      <c r="D647" s="1">
        <v>4</v>
      </c>
      <c r="E647" s="1" t="s">
        <v>10</v>
      </c>
      <c r="F647" s="4">
        <v>33.874000000000002</v>
      </c>
      <c r="G647" s="4">
        <v>20.268999999999998</v>
      </c>
      <c r="H647" s="4">
        <v>3.0350000000000001</v>
      </c>
      <c r="I647" s="4">
        <v>-24.414000000000001</v>
      </c>
      <c r="J647" s="4">
        <v>1.323</v>
      </c>
      <c r="K647" s="4">
        <v>1.946</v>
      </c>
    </row>
    <row r="648" spans="1:11" x14ac:dyDescent="0.35">
      <c r="A648" s="1">
        <v>7</v>
      </c>
      <c r="B648" s="1">
        <v>22</v>
      </c>
      <c r="D648" s="1">
        <v>4</v>
      </c>
      <c r="E648" s="1" t="s">
        <v>11</v>
      </c>
      <c r="F648" s="4">
        <v>-21.056999999999999</v>
      </c>
      <c r="G648" s="4">
        <v>-12.606</v>
      </c>
      <c r="H648" s="4">
        <v>-1.972</v>
      </c>
      <c r="I648" s="4">
        <v>15.807</v>
      </c>
      <c r="J648" s="4">
        <v>-0.85799999999999998</v>
      </c>
      <c r="K648" s="4">
        <v>-1.262</v>
      </c>
    </row>
    <row r="649" spans="1:11" x14ac:dyDescent="0.35">
      <c r="A649" s="1">
        <v>7</v>
      </c>
      <c r="B649" s="1">
        <v>22</v>
      </c>
      <c r="D649" s="1">
        <v>4</v>
      </c>
      <c r="E649" s="1" t="s">
        <v>12</v>
      </c>
      <c r="F649" s="4">
        <v>-212.358</v>
      </c>
      <c r="G649" s="4">
        <v>-126.09699999999999</v>
      </c>
      <c r="H649" s="4">
        <v>-3.488</v>
      </c>
      <c r="I649" s="4">
        <v>29.007000000000001</v>
      </c>
      <c r="J649" s="4">
        <v>-1.5549999999999999</v>
      </c>
      <c r="K649" s="4">
        <v>-2.2869999999999999</v>
      </c>
    </row>
    <row r="650" spans="1:11" x14ac:dyDescent="0.35">
      <c r="A650" s="1">
        <v>7</v>
      </c>
      <c r="B650" s="1">
        <v>22</v>
      </c>
      <c r="D650" s="1">
        <v>3</v>
      </c>
      <c r="E650" s="1" t="s">
        <v>9</v>
      </c>
      <c r="F650" s="4">
        <v>-32.965000000000003</v>
      </c>
      <c r="G650" s="4">
        <v>-19.701000000000001</v>
      </c>
      <c r="H650" s="4">
        <v>-4.4870000000000001</v>
      </c>
      <c r="I650" s="4">
        <v>34.973999999999997</v>
      </c>
      <c r="J650" s="4">
        <v>-1.895</v>
      </c>
      <c r="K650" s="4">
        <v>-2.7879999999999998</v>
      </c>
    </row>
    <row r="651" spans="1:11" x14ac:dyDescent="0.35">
      <c r="A651" s="1">
        <v>7</v>
      </c>
      <c r="B651" s="1">
        <v>22</v>
      </c>
      <c r="D651" s="1">
        <v>3</v>
      </c>
      <c r="E651" s="1" t="s">
        <v>10</v>
      </c>
      <c r="F651" s="4">
        <v>31.940999999999999</v>
      </c>
      <c r="G651" s="4">
        <v>19.087</v>
      </c>
      <c r="H651" s="4">
        <v>4.2720000000000002</v>
      </c>
      <c r="I651" s="4">
        <v>-33.488999999999997</v>
      </c>
      <c r="J651" s="4">
        <v>1.8129999999999999</v>
      </c>
      <c r="K651" s="4">
        <v>2.6669999999999998</v>
      </c>
    </row>
    <row r="652" spans="1:11" x14ac:dyDescent="0.35">
      <c r="A652" s="1">
        <v>7</v>
      </c>
      <c r="B652" s="1">
        <v>22</v>
      </c>
      <c r="D652" s="1">
        <v>3</v>
      </c>
      <c r="E652" s="1" t="s">
        <v>11</v>
      </c>
      <c r="F652" s="4">
        <v>-20.283000000000001</v>
      </c>
      <c r="G652" s="4">
        <v>-12.121</v>
      </c>
      <c r="H652" s="4">
        <v>-2.7370000000000001</v>
      </c>
      <c r="I652" s="4">
        <v>21.393000000000001</v>
      </c>
      <c r="J652" s="4">
        <v>-1.159</v>
      </c>
      <c r="K652" s="4">
        <v>-1.704</v>
      </c>
    </row>
    <row r="653" spans="1:11" x14ac:dyDescent="0.35">
      <c r="A653" s="1">
        <v>7</v>
      </c>
      <c r="B653" s="1">
        <v>22</v>
      </c>
      <c r="D653" s="1">
        <v>3</v>
      </c>
      <c r="E653" s="1" t="s">
        <v>12</v>
      </c>
      <c r="F653" s="4">
        <v>-328.05</v>
      </c>
      <c r="G653" s="4">
        <v>-195.35900000000001</v>
      </c>
      <c r="H653" s="4">
        <v>-7.266</v>
      </c>
      <c r="I653" s="4">
        <v>59.180999999999997</v>
      </c>
      <c r="J653" s="4">
        <v>-3.2130000000000001</v>
      </c>
      <c r="K653" s="4">
        <v>-4.7270000000000003</v>
      </c>
    </row>
    <row r="654" spans="1:11" x14ac:dyDescent="0.35">
      <c r="A654" s="1">
        <v>7</v>
      </c>
      <c r="B654" s="1">
        <v>22</v>
      </c>
      <c r="D654" s="1">
        <v>2</v>
      </c>
      <c r="E654" s="1" t="s">
        <v>9</v>
      </c>
      <c r="F654" s="4">
        <v>-31.321000000000002</v>
      </c>
      <c r="G654" s="4">
        <v>-18.731000000000002</v>
      </c>
      <c r="H654" s="4">
        <v>-5.39</v>
      </c>
      <c r="I654" s="4">
        <v>41.110999999999997</v>
      </c>
      <c r="J654" s="4">
        <v>-2.2309999999999999</v>
      </c>
      <c r="K654" s="4">
        <v>-3.2829999999999999</v>
      </c>
    </row>
    <row r="655" spans="1:11" x14ac:dyDescent="0.35">
      <c r="A655" s="1">
        <v>7</v>
      </c>
      <c r="B655" s="1">
        <v>22</v>
      </c>
      <c r="D655" s="1">
        <v>2</v>
      </c>
      <c r="E655" s="1" t="s">
        <v>10</v>
      </c>
      <c r="F655" s="4">
        <v>32.152999999999999</v>
      </c>
      <c r="G655" s="4">
        <v>19.248000000000001</v>
      </c>
      <c r="H655" s="4">
        <v>5.431</v>
      </c>
      <c r="I655" s="4">
        <v>-41.786000000000001</v>
      </c>
      <c r="J655" s="4">
        <v>2.2610000000000001</v>
      </c>
      <c r="K655" s="4">
        <v>3.3260000000000001</v>
      </c>
    </row>
    <row r="656" spans="1:11" x14ac:dyDescent="0.35">
      <c r="A656" s="1">
        <v>7</v>
      </c>
      <c r="B656" s="1">
        <v>22</v>
      </c>
      <c r="D656" s="1">
        <v>2</v>
      </c>
      <c r="E656" s="1" t="s">
        <v>11</v>
      </c>
      <c r="F656" s="4">
        <v>-19.835999999999999</v>
      </c>
      <c r="G656" s="4">
        <v>-11.868</v>
      </c>
      <c r="H656" s="4">
        <v>-3.3809999999999998</v>
      </c>
      <c r="I656" s="4">
        <v>25.904</v>
      </c>
      <c r="J656" s="4">
        <v>-1.4039999999999999</v>
      </c>
      <c r="K656" s="4">
        <v>-2.0649999999999999</v>
      </c>
    </row>
    <row r="657" spans="1:11" x14ac:dyDescent="0.35">
      <c r="A657" s="1">
        <v>7</v>
      </c>
      <c r="B657" s="1">
        <v>22</v>
      </c>
      <c r="D657" s="1">
        <v>2</v>
      </c>
      <c r="E657" s="1" t="s">
        <v>12</v>
      </c>
      <c r="F657" s="4">
        <v>-441.43700000000001</v>
      </c>
      <c r="G657" s="4">
        <v>-263.22699999999998</v>
      </c>
      <c r="H657" s="4">
        <v>-12.115</v>
      </c>
      <c r="I657" s="4">
        <v>96.936999999999998</v>
      </c>
      <c r="J657" s="4">
        <v>-5.2910000000000004</v>
      </c>
      <c r="K657" s="4">
        <v>-7.7839999999999998</v>
      </c>
    </row>
    <row r="658" spans="1:11" x14ac:dyDescent="0.35">
      <c r="A658" s="1">
        <v>7</v>
      </c>
      <c r="B658" s="1">
        <v>22</v>
      </c>
      <c r="D658" s="1">
        <v>1</v>
      </c>
      <c r="E658" s="1" t="s">
        <v>9</v>
      </c>
      <c r="F658" s="4">
        <v>-19.308</v>
      </c>
      <c r="G658" s="4">
        <v>-11.569000000000001</v>
      </c>
      <c r="H658" s="4">
        <v>-4.8339999999999996</v>
      </c>
      <c r="I658" s="4">
        <v>33.145000000000003</v>
      </c>
      <c r="J658" s="4">
        <v>-1.9039999999999999</v>
      </c>
      <c r="K658" s="4">
        <v>-2.802</v>
      </c>
    </row>
    <row r="659" spans="1:11" x14ac:dyDescent="0.35">
      <c r="A659" s="1">
        <v>7</v>
      </c>
      <c r="B659" s="1">
        <v>22</v>
      </c>
      <c r="D659" s="1">
        <v>1</v>
      </c>
      <c r="E659" s="1" t="s">
        <v>10</v>
      </c>
      <c r="F659" s="4">
        <v>9.766</v>
      </c>
      <c r="G659" s="4">
        <v>5.8520000000000003</v>
      </c>
      <c r="H659" s="4">
        <v>5.7309999999999999</v>
      </c>
      <c r="I659" s="4">
        <v>-39.76</v>
      </c>
      <c r="J659" s="4">
        <v>2.2730000000000001</v>
      </c>
      <c r="K659" s="4">
        <v>3.3450000000000002</v>
      </c>
    </row>
    <row r="660" spans="1:11" x14ac:dyDescent="0.35">
      <c r="A660" s="1">
        <v>7</v>
      </c>
      <c r="B660" s="1">
        <v>22</v>
      </c>
      <c r="D660" s="1">
        <v>1</v>
      </c>
      <c r="E660" s="1" t="s">
        <v>11</v>
      </c>
      <c r="F660" s="4">
        <v>-8.0760000000000005</v>
      </c>
      <c r="G660" s="4">
        <v>-4.8390000000000004</v>
      </c>
      <c r="H660" s="4">
        <v>-2.9340000000000002</v>
      </c>
      <c r="I660" s="4">
        <v>20.251000000000001</v>
      </c>
      <c r="J660" s="4">
        <v>-1.1599999999999999</v>
      </c>
      <c r="K660" s="4">
        <v>-1.7070000000000001</v>
      </c>
    </row>
    <row r="661" spans="1:11" x14ac:dyDescent="0.35">
      <c r="A661" s="1">
        <v>7</v>
      </c>
      <c r="B661" s="1">
        <v>22</v>
      </c>
      <c r="D661" s="1">
        <v>1</v>
      </c>
      <c r="E661" s="1" t="s">
        <v>12</v>
      </c>
      <c r="F661" s="4">
        <v>-553.09799999999996</v>
      </c>
      <c r="G661" s="4">
        <v>-330.09199999999998</v>
      </c>
      <c r="H661" s="4">
        <v>-17.402999999999999</v>
      </c>
      <c r="I661" s="4">
        <v>135.76900000000001</v>
      </c>
      <c r="J661" s="4">
        <v>-7.4870000000000001</v>
      </c>
      <c r="K661" s="4">
        <v>-11.015000000000001</v>
      </c>
    </row>
    <row r="662" spans="1:11" x14ac:dyDescent="0.35">
      <c r="A662" s="1">
        <v>7</v>
      </c>
      <c r="B662" s="1">
        <v>15</v>
      </c>
      <c r="D662" s="1">
        <v>5</v>
      </c>
      <c r="E662" s="1" t="s">
        <v>9</v>
      </c>
      <c r="F662" s="4">
        <v>2.0499999999999998</v>
      </c>
      <c r="G662" s="4">
        <v>1.0569999999999999</v>
      </c>
      <c r="H662" s="4">
        <v>-5.3179999999999996</v>
      </c>
      <c r="I662" s="4">
        <v>44.801000000000002</v>
      </c>
      <c r="J662" s="4">
        <v>-2.3490000000000002</v>
      </c>
      <c r="K662" s="4">
        <v>-3.456</v>
      </c>
    </row>
    <row r="663" spans="1:11" x14ac:dyDescent="0.35">
      <c r="A663" s="1">
        <v>7</v>
      </c>
      <c r="B663" s="1">
        <v>15</v>
      </c>
      <c r="D663" s="1">
        <v>5</v>
      </c>
      <c r="E663" s="1" t="s">
        <v>10</v>
      </c>
      <c r="F663" s="4">
        <v>2.1139999999999999</v>
      </c>
      <c r="G663" s="4">
        <v>1.3089999999999999</v>
      </c>
      <c r="H663" s="4">
        <v>4.0199999999999996</v>
      </c>
      <c r="I663" s="4">
        <v>-33.305</v>
      </c>
      <c r="J663" s="4">
        <v>1.63</v>
      </c>
      <c r="K663" s="4">
        <v>2.399</v>
      </c>
    </row>
    <row r="664" spans="1:11" x14ac:dyDescent="0.35">
      <c r="A664" s="1">
        <v>7</v>
      </c>
      <c r="B664" s="1">
        <v>15</v>
      </c>
      <c r="D664" s="1">
        <v>5</v>
      </c>
      <c r="E664" s="1" t="s">
        <v>11</v>
      </c>
      <c r="F664" s="4">
        <v>-0.02</v>
      </c>
      <c r="G664" s="4">
        <v>-7.9000000000000001E-2</v>
      </c>
      <c r="H664" s="4">
        <v>-2.887</v>
      </c>
      <c r="I664" s="4">
        <v>24.305</v>
      </c>
      <c r="J664" s="4">
        <v>-1.244</v>
      </c>
      <c r="K664" s="4">
        <v>-1.83</v>
      </c>
    </row>
    <row r="665" spans="1:11" x14ac:dyDescent="0.35">
      <c r="A665" s="1">
        <v>7</v>
      </c>
      <c r="B665" s="1">
        <v>15</v>
      </c>
      <c r="D665" s="1">
        <v>5</v>
      </c>
      <c r="E665" s="1" t="s">
        <v>12</v>
      </c>
      <c r="F665" s="4">
        <v>-197.58699999999999</v>
      </c>
      <c r="G665" s="4">
        <v>-115.929</v>
      </c>
      <c r="H665" s="4">
        <v>-0.47499999999999998</v>
      </c>
      <c r="I665" s="4">
        <v>3.9940000000000002</v>
      </c>
      <c r="J665" s="4">
        <v>-0.21099999999999999</v>
      </c>
      <c r="K665" s="4">
        <v>-0.31</v>
      </c>
    </row>
    <row r="666" spans="1:11" x14ac:dyDescent="0.35">
      <c r="A666" s="1">
        <v>7</v>
      </c>
      <c r="B666" s="1">
        <v>15</v>
      </c>
      <c r="D666" s="1">
        <v>4</v>
      </c>
      <c r="E666" s="1" t="s">
        <v>9</v>
      </c>
      <c r="F666" s="4">
        <v>-4.4960000000000004</v>
      </c>
      <c r="G666" s="4">
        <v>-2.58</v>
      </c>
      <c r="H666" s="4">
        <v>-10.185</v>
      </c>
      <c r="I666" s="4">
        <v>80.191999999999993</v>
      </c>
      <c r="J666" s="4">
        <v>-4.3520000000000003</v>
      </c>
      <c r="K666" s="4">
        <v>-6.4029999999999996</v>
      </c>
    </row>
    <row r="667" spans="1:11" x14ac:dyDescent="0.35">
      <c r="A667" s="1">
        <v>7</v>
      </c>
      <c r="B667" s="1">
        <v>15</v>
      </c>
      <c r="D667" s="1">
        <v>4</v>
      </c>
      <c r="E667" s="1" t="s">
        <v>10</v>
      </c>
      <c r="F667" s="4">
        <v>3.012</v>
      </c>
      <c r="G667" s="4">
        <v>1.724</v>
      </c>
      <c r="H667" s="4">
        <v>7.5919999999999996</v>
      </c>
      <c r="I667" s="4">
        <v>-61.226999999999997</v>
      </c>
      <c r="J667" s="4">
        <v>3.28</v>
      </c>
      <c r="K667" s="4">
        <v>4.8250000000000002</v>
      </c>
    </row>
    <row r="668" spans="1:11" x14ac:dyDescent="0.35">
      <c r="A668" s="1">
        <v>7</v>
      </c>
      <c r="B668" s="1">
        <v>15</v>
      </c>
      <c r="D668" s="1">
        <v>4</v>
      </c>
      <c r="E668" s="1" t="s">
        <v>11</v>
      </c>
      <c r="F668" s="4">
        <v>-2.3460000000000001</v>
      </c>
      <c r="G668" s="4">
        <v>-1.345</v>
      </c>
      <c r="H668" s="4">
        <v>-5.5350000000000001</v>
      </c>
      <c r="I668" s="4">
        <v>44.103000000000002</v>
      </c>
      <c r="J668" s="4">
        <v>-2.3849999999999998</v>
      </c>
      <c r="K668" s="4">
        <v>-3.5089999999999999</v>
      </c>
    </row>
    <row r="669" spans="1:11" x14ac:dyDescent="0.35">
      <c r="A669" s="1">
        <v>7</v>
      </c>
      <c r="B669" s="1">
        <v>15</v>
      </c>
      <c r="D669" s="1">
        <v>4</v>
      </c>
      <c r="E669" s="1" t="s">
        <v>12</v>
      </c>
      <c r="F669" s="4">
        <v>-423.17200000000003</v>
      </c>
      <c r="G669" s="4">
        <v>-251.16300000000001</v>
      </c>
      <c r="H669" s="4">
        <v>-1.5920000000000001</v>
      </c>
      <c r="I669" s="4">
        <v>13.207000000000001</v>
      </c>
      <c r="J669" s="4">
        <v>-0.71</v>
      </c>
      <c r="K669" s="4">
        <v>-1.0449999999999999</v>
      </c>
    </row>
    <row r="670" spans="1:11" x14ac:dyDescent="0.35">
      <c r="A670" s="1">
        <v>7</v>
      </c>
      <c r="B670" s="1">
        <v>15</v>
      </c>
      <c r="D670" s="1">
        <v>3</v>
      </c>
      <c r="E670" s="1" t="s">
        <v>9</v>
      </c>
      <c r="F670" s="4">
        <v>-0.48299999999999998</v>
      </c>
      <c r="G670" s="4">
        <v>-0.29799999999999999</v>
      </c>
      <c r="H670" s="4">
        <v>-13.28</v>
      </c>
      <c r="I670" s="4">
        <v>102.63200000000001</v>
      </c>
      <c r="J670" s="4">
        <v>-5.54</v>
      </c>
      <c r="K670" s="4">
        <v>-8.1509999999999998</v>
      </c>
    </row>
    <row r="671" spans="1:11" x14ac:dyDescent="0.35">
      <c r="A671" s="1">
        <v>7</v>
      </c>
      <c r="B671" s="1">
        <v>15</v>
      </c>
      <c r="D671" s="1">
        <v>3</v>
      </c>
      <c r="E671" s="1" t="s">
        <v>10</v>
      </c>
      <c r="F671" s="4">
        <v>0.79600000000000004</v>
      </c>
      <c r="G671" s="4">
        <v>0.56799999999999995</v>
      </c>
      <c r="H671" s="4">
        <v>11.301</v>
      </c>
      <c r="I671" s="4">
        <v>-88.421000000000006</v>
      </c>
      <c r="J671" s="4">
        <v>4.774</v>
      </c>
      <c r="K671" s="4">
        <v>7.024</v>
      </c>
    </row>
    <row r="672" spans="1:11" x14ac:dyDescent="0.35">
      <c r="A672" s="1">
        <v>7</v>
      </c>
      <c r="B672" s="1">
        <v>15</v>
      </c>
      <c r="D672" s="1">
        <v>3</v>
      </c>
      <c r="E672" s="1" t="s">
        <v>11</v>
      </c>
      <c r="F672" s="4">
        <v>-0.4</v>
      </c>
      <c r="G672" s="4">
        <v>-0.27100000000000002</v>
      </c>
      <c r="H672" s="4">
        <v>-7.67</v>
      </c>
      <c r="I672" s="4">
        <v>59.636000000000003</v>
      </c>
      <c r="J672" s="4">
        <v>-3.2229999999999999</v>
      </c>
      <c r="K672" s="4">
        <v>-4.742</v>
      </c>
    </row>
    <row r="673" spans="1:11" x14ac:dyDescent="0.35">
      <c r="A673" s="1">
        <v>7</v>
      </c>
      <c r="B673" s="1">
        <v>15</v>
      </c>
      <c r="D673" s="1">
        <v>3</v>
      </c>
      <c r="E673" s="1" t="s">
        <v>12</v>
      </c>
      <c r="F673" s="4">
        <v>-652.346</v>
      </c>
      <c r="G673" s="4">
        <v>-388.483</v>
      </c>
      <c r="H673" s="4">
        <v>-3.22</v>
      </c>
      <c r="I673" s="4">
        <v>26.175000000000001</v>
      </c>
      <c r="J673" s="4">
        <v>-1.423</v>
      </c>
      <c r="K673" s="4">
        <v>-2.093</v>
      </c>
    </row>
    <row r="674" spans="1:11" x14ac:dyDescent="0.35">
      <c r="A674" s="1">
        <v>7</v>
      </c>
      <c r="B674" s="1">
        <v>15</v>
      </c>
      <c r="D674" s="1">
        <v>2</v>
      </c>
      <c r="E674" s="1" t="s">
        <v>9</v>
      </c>
      <c r="F674" s="4">
        <v>3.3439999999999999</v>
      </c>
      <c r="G674" s="4">
        <v>2.258</v>
      </c>
      <c r="H674" s="4">
        <v>-14.978999999999999</v>
      </c>
      <c r="I674" s="4">
        <v>114.68899999999999</v>
      </c>
      <c r="J674" s="4">
        <v>-6.1639999999999997</v>
      </c>
      <c r="K674" s="4">
        <v>-9.0679999999999996</v>
      </c>
    </row>
    <row r="675" spans="1:11" x14ac:dyDescent="0.35">
      <c r="A675" s="1">
        <v>7</v>
      </c>
      <c r="B675" s="1">
        <v>15</v>
      </c>
      <c r="D675" s="1">
        <v>2</v>
      </c>
      <c r="E675" s="1" t="s">
        <v>10</v>
      </c>
      <c r="F675" s="4">
        <v>-5.468</v>
      </c>
      <c r="G675" s="4">
        <v>-3.9430000000000001</v>
      </c>
      <c r="H675" s="4">
        <v>13.661</v>
      </c>
      <c r="I675" s="4">
        <v>-109.5</v>
      </c>
      <c r="J675" s="4">
        <v>5.7539999999999996</v>
      </c>
      <c r="K675" s="4">
        <v>8.4649999999999999</v>
      </c>
    </row>
    <row r="676" spans="1:11" x14ac:dyDescent="0.35">
      <c r="A676" s="1">
        <v>7</v>
      </c>
      <c r="B676" s="1">
        <v>15</v>
      </c>
      <c r="D676" s="1">
        <v>2</v>
      </c>
      <c r="E676" s="1" t="s">
        <v>11</v>
      </c>
      <c r="F676" s="4">
        <v>2.754</v>
      </c>
      <c r="G676" s="4">
        <v>1.9379999999999999</v>
      </c>
      <c r="H676" s="4">
        <v>-8.9369999999999994</v>
      </c>
      <c r="I676" s="4">
        <v>70.001999999999995</v>
      </c>
      <c r="J676" s="4">
        <v>-3.7240000000000002</v>
      </c>
      <c r="K676" s="4">
        <v>-5.4790000000000001</v>
      </c>
    </row>
    <row r="677" spans="1:11" x14ac:dyDescent="0.35">
      <c r="A677" s="1">
        <v>7</v>
      </c>
      <c r="B677" s="1">
        <v>15</v>
      </c>
      <c r="D677" s="1">
        <v>2</v>
      </c>
      <c r="E677" s="1" t="s">
        <v>12</v>
      </c>
      <c r="F677" s="4">
        <v>-883.90700000000004</v>
      </c>
      <c r="G677" s="4">
        <v>-527.245</v>
      </c>
      <c r="H677" s="4">
        <v>-5.1959999999999997</v>
      </c>
      <c r="I677" s="4">
        <v>41.667000000000002</v>
      </c>
      <c r="J677" s="4">
        <v>-2.2709999999999999</v>
      </c>
      <c r="K677" s="4">
        <v>-3.3420000000000001</v>
      </c>
    </row>
    <row r="678" spans="1:11" x14ac:dyDescent="0.35">
      <c r="A678" s="1">
        <v>7</v>
      </c>
      <c r="B678" s="1">
        <v>15</v>
      </c>
      <c r="D678" s="1">
        <v>1</v>
      </c>
      <c r="E678" s="1" t="s">
        <v>9</v>
      </c>
      <c r="F678" s="4">
        <v>5.8</v>
      </c>
      <c r="G678" s="4">
        <v>4.1159999999999997</v>
      </c>
      <c r="H678" s="4">
        <v>-15.930999999999999</v>
      </c>
      <c r="I678" s="4">
        <v>105.20099999999999</v>
      </c>
      <c r="J678" s="4">
        <v>-6.1449999999999996</v>
      </c>
      <c r="K678" s="4">
        <v>-9.0399999999999991</v>
      </c>
    </row>
    <row r="679" spans="1:11" x14ac:dyDescent="0.35">
      <c r="A679" s="1">
        <v>7</v>
      </c>
      <c r="B679" s="1">
        <v>15</v>
      </c>
      <c r="D679" s="1">
        <v>1</v>
      </c>
      <c r="E679" s="1" t="s">
        <v>10</v>
      </c>
      <c r="F679" s="4">
        <v>-2.2890000000000001</v>
      </c>
      <c r="G679" s="4">
        <v>-1.6890000000000001</v>
      </c>
      <c r="H679" s="4">
        <v>25.992999999999999</v>
      </c>
      <c r="I679" s="4">
        <v>-178.77600000000001</v>
      </c>
      <c r="J679" s="4">
        <v>10.266</v>
      </c>
      <c r="K679" s="4">
        <v>15.103999999999999</v>
      </c>
    </row>
    <row r="680" spans="1:11" x14ac:dyDescent="0.35">
      <c r="A680" s="1">
        <v>7</v>
      </c>
      <c r="B680" s="1">
        <v>15</v>
      </c>
      <c r="D680" s="1">
        <v>1</v>
      </c>
      <c r="E680" s="1" t="s">
        <v>11</v>
      </c>
      <c r="F680" s="4">
        <v>2.2469999999999999</v>
      </c>
      <c r="G680" s="4">
        <v>1.613</v>
      </c>
      <c r="H680" s="4">
        <v>-11.641</v>
      </c>
      <c r="I680" s="4">
        <v>78.861000000000004</v>
      </c>
      <c r="J680" s="4">
        <v>-4.5590000000000002</v>
      </c>
      <c r="K680" s="4">
        <v>-6.7069999999999999</v>
      </c>
    </row>
    <row r="681" spans="1:11" x14ac:dyDescent="0.35">
      <c r="A681" s="1">
        <v>7</v>
      </c>
      <c r="B681" s="1">
        <v>15</v>
      </c>
      <c r="D681" s="1">
        <v>1</v>
      </c>
      <c r="E681" s="1" t="s">
        <v>12</v>
      </c>
      <c r="F681" s="4">
        <v>-1132.117</v>
      </c>
      <c r="G681" s="4">
        <v>-673.173</v>
      </c>
      <c r="H681" s="4">
        <v>-7.5869999999999997</v>
      </c>
      <c r="I681" s="4">
        <v>59.170999999999999</v>
      </c>
      <c r="J681" s="4">
        <v>-3.2639999999999998</v>
      </c>
      <c r="K681" s="4">
        <v>-4.8029999999999999</v>
      </c>
    </row>
    <row r="682" spans="1:11" x14ac:dyDescent="0.35">
      <c r="A682" s="1">
        <v>7</v>
      </c>
      <c r="B682" s="1">
        <v>8</v>
      </c>
      <c r="D682" s="1">
        <v>5</v>
      </c>
      <c r="E682" s="1" t="s">
        <v>9</v>
      </c>
      <c r="F682" s="4">
        <v>7.4080000000000004</v>
      </c>
      <c r="G682" s="4">
        <v>4.335</v>
      </c>
      <c r="H682" s="4">
        <v>-5.9020000000000001</v>
      </c>
      <c r="I682" s="4">
        <v>49.738999999999997</v>
      </c>
      <c r="J682" s="4">
        <v>-2.605</v>
      </c>
      <c r="K682" s="4">
        <v>-3.8330000000000002</v>
      </c>
    </row>
    <row r="683" spans="1:11" x14ac:dyDescent="0.35">
      <c r="A683" s="1">
        <v>7</v>
      </c>
      <c r="B683" s="1">
        <v>8</v>
      </c>
      <c r="D683" s="1">
        <v>5</v>
      </c>
      <c r="E683" s="1" t="s">
        <v>10</v>
      </c>
      <c r="F683" s="4">
        <v>-6.0220000000000002</v>
      </c>
      <c r="G683" s="4">
        <v>-3.536</v>
      </c>
      <c r="H683" s="4">
        <v>4.63</v>
      </c>
      <c r="I683" s="4">
        <v>-38.613</v>
      </c>
      <c r="J683" s="4">
        <v>1.9179999999999999</v>
      </c>
      <c r="K683" s="4">
        <v>2.8210000000000002</v>
      </c>
    </row>
    <row r="684" spans="1:11" x14ac:dyDescent="0.35">
      <c r="A684" s="1">
        <v>7</v>
      </c>
      <c r="B684" s="1">
        <v>8</v>
      </c>
      <c r="D684" s="1">
        <v>5</v>
      </c>
      <c r="E684" s="1" t="s">
        <v>11</v>
      </c>
      <c r="F684" s="4">
        <v>4.1970000000000001</v>
      </c>
      <c r="G684" s="4">
        <v>2.46</v>
      </c>
      <c r="H684" s="4">
        <v>-3.2679999999999998</v>
      </c>
      <c r="I684" s="4">
        <v>27.533999999999999</v>
      </c>
      <c r="J684" s="4">
        <v>-1.413</v>
      </c>
      <c r="K684" s="4">
        <v>-2.08</v>
      </c>
    </row>
    <row r="685" spans="1:11" x14ac:dyDescent="0.35">
      <c r="A685" s="1">
        <v>7</v>
      </c>
      <c r="B685" s="1">
        <v>8</v>
      </c>
      <c r="D685" s="1">
        <v>5</v>
      </c>
      <c r="E685" s="1" t="s">
        <v>12</v>
      </c>
      <c r="F685" s="4">
        <v>-182.316</v>
      </c>
      <c r="G685" s="4">
        <v>-107.02800000000001</v>
      </c>
      <c r="H685" s="4">
        <v>-0.158</v>
      </c>
      <c r="I685" s="4">
        <v>1.3140000000000001</v>
      </c>
      <c r="J685" s="4">
        <v>-6.3E-2</v>
      </c>
      <c r="K685" s="4">
        <v>-9.2999999999999999E-2</v>
      </c>
    </row>
    <row r="686" spans="1:11" x14ac:dyDescent="0.35">
      <c r="A686" s="1">
        <v>7</v>
      </c>
      <c r="B686" s="1">
        <v>8</v>
      </c>
      <c r="D686" s="1">
        <v>4</v>
      </c>
      <c r="E686" s="1" t="s">
        <v>9</v>
      </c>
      <c r="F686" s="4">
        <v>4.7939999999999996</v>
      </c>
      <c r="G686" s="4">
        <v>2.859</v>
      </c>
      <c r="H686" s="4">
        <v>-11.077</v>
      </c>
      <c r="I686" s="4">
        <v>87.447000000000003</v>
      </c>
      <c r="J686" s="4">
        <v>-4.7469999999999999</v>
      </c>
      <c r="K686" s="4">
        <v>-6.984</v>
      </c>
    </row>
    <row r="687" spans="1:11" x14ac:dyDescent="0.35">
      <c r="A687" s="1">
        <v>7</v>
      </c>
      <c r="B687" s="1">
        <v>8</v>
      </c>
      <c r="D687" s="1">
        <v>4</v>
      </c>
      <c r="E687" s="1" t="s">
        <v>10</v>
      </c>
      <c r="F687" s="4">
        <v>-4.6529999999999996</v>
      </c>
      <c r="G687" s="4">
        <v>-2.7440000000000002</v>
      </c>
      <c r="H687" s="4">
        <v>8.6590000000000007</v>
      </c>
      <c r="I687" s="4">
        <v>-69.78</v>
      </c>
      <c r="J687" s="4">
        <v>3.75</v>
      </c>
      <c r="K687" s="4">
        <v>5.5170000000000003</v>
      </c>
    </row>
    <row r="688" spans="1:11" x14ac:dyDescent="0.35">
      <c r="A688" s="1">
        <v>7</v>
      </c>
      <c r="B688" s="1">
        <v>8</v>
      </c>
      <c r="D688" s="1">
        <v>4</v>
      </c>
      <c r="E688" s="1" t="s">
        <v>11</v>
      </c>
      <c r="F688" s="4">
        <v>2.952</v>
      </c>
      <c r="G688" s="4">
        <v>1.7509999999999999</v>
      </c>
      <c r="H688" s="4">
        <v>-6.1520000000000001</v>
      </c>
      <c r="I688" s="4">
        <v>49.064</v>
      </c>
      <c r="J688" s="4">
        <v>-2.6549999999999998</v>
      </c>
      <c r="K688" s="4">
        <v>-3.9060000000000001</v>
      </c>
    </row>
    <row r="689" spans="1:11" x14ac:dyDescent="0.35">
      <c r="A689" s="1">
        <v>7</v>
      </c>
      <c r="B689" s="1">
        <v>8</v>
      </c>
      <c r="D689" s="1">
        <v>4</v>
      </c>
      <c r="E689" s="1" t="s">
        <v>12</v>
      </c>
      <c r="F689" s="4">
        <v>-400.60399999999998</v>
      </c>
      <c r="G689" s="4">
        <v>-237.715</v>
      </c>
      <c r="H689" s="4">
        <v>-0.622</v>
      </c>
      <c r="I689" s="4">
        <v>5.2359999999999998</v>
      </c>
      <c r="J689" s="4">
        <v>-0.27400000000000002</v>
      </c>
      <c r="K689" s="4">
        <v>-0.40300000000000002</v>
      </c>
    </row>
    <row r="690" spans="1:11" x14ac:dyDescent="0.35">
      <c r="A690" s="1">
        <v>7</v>
      </c>
      <c r="B690" s="1">
        <v>8</v>
      </c>
      <c r="D690" s="1">
        <v>3</v>
      </c>
      <c r="E690" s="1" t="s">
        <v>9</v>
      </c>
      <c r="F690" s="4">
        <v>5.0339999999999998</v>
      </c>
      <c r="G690" s="4">
        <v>3.0419999999999998</v>
      </c>
      <c r="H690" s="4">
        <v>-14.603999999999999</v>
      </c>
      <c r="I690" s="4">
        <v>113.07299999999999</v>
      </c>
      <c r="J690" s="4">
        <v>-6.1070000000000002</v>
      </c>
      <c r="K690" s="4">
        <v>-8.9849999999999994</v>
      </c>
    </row>
    <row r="691" spans="1:11" x14ac:dyDescent="0.35">
      <c r="A691" s="1">
        <v>7</v>
      </c>
      <c r="B691" s="1">
        <v>8</v>
      </c>
      <c r="D691" s="1">
        <v>3</v>
      </c>
      <c r="E691" s="1" t="s">
        <v>10</v>
      </c>
      <c r="F691" s="4">
        <v>-4.1989999999999998</v>
      </c>
      <c r="G691" s="4">
        <v>-2.6160000000000001</v>
      </c>
      <c r="H691" s="4">
        <v>12.678000000000001</v>
      </c>
      <c r="I691" s="4">
        <v>-99.328000000000003</v>
      </c>
      <c r="J691" s="4">
        <v>5.3620000000000001</v>
      </c>
      <c r="K691" s="4">
        <v>7.8879999999999999</v>
      </c>
    </row>
    <row r="692" spans="1:11" x14ac:dyDescent="0.35">
      <c r="A692" s="1">
        <v>7</v>
      </c>
      <c r="B692" s="1">
        <v>8</v>
      </c>
      <c r="D692" s="1">
        <v>3</v>
      </c>
      <c r="E692" s="1" t="s">
        <v>11</v>
      </c>
      <c r="F692" s="4">
        <v>2.8849999999999998</v>
      </c>
      <c r="G692" s="4">
        <v>1.768</v>
      </c>
      <c r="H692" s="4">
        <v>-8.516</v>
      </c>
      <c r="I692" s="4">
        <v>66.320999999999998</v>
      </c>
      <c r="J692" s="4">
        <v>-3.5840000000000001</v>
      </c>
      <c r="K692" s="4">
        <v>-5.2729999999999997</v>
      </c>
    </row>
    <row r="693" spans="1:11" x14ac:dyDescent="0.35">
      <c r="A693" s="1">
        <v>7</v>
      </c>
      <c r="B693" s="1">
        <v>8</v>
      </c>
      <c r="D693" s="1">
        <v>3</v>
      </c>
      <c r="E693" s="1" t="s">
        <v>12</v>
      </c>
      <c r="F693" s="4">
        <v>-617.81100000000004</v>
      </c>
      <c r="G693" s="4">
        <v>-367.774</v>
      </c>
      <c r="H693" s="4">
        <v>-1.4470000000000001</v>
      </c>
      <c r="I693" s="4">
        <v>11.88</v>
      </c>
      <c r="J693" s="4">
        <v>-0.64100000000000001</v>
      </c>
      <c r="K693" s="4">
        <v>-0.94299999999999995</v>
      </c>
    </row>
    <row r="694" spans="1:11" x14ac:dyDescent="0.35">
      <c r="A694" s="1">
        <v>7</v>
      </c>
      <c r="B694" s="1">
        <v>8</v>
      </c>
      <c r="D694" s="1">
        <v>2</v>
      </c>
      <c r="E694" s="1" t="s">
        <v>9</v>
      </c>
      <c r="F694" s="4">
        <v>5.6749999999999998</v>
      </c>
      <c r="G694" s="4">
        <v>3.17</v>
      </c>
      <c r="H694" s="4">
        <v>-16.759</v>
      </c>
      <c r="I694" s="4">
        <v>128.23500000000001</v>
      </c>
      <c r="J694" s="4">
        <v>-6.9050000000000002</v>
      </c>
      <c r="K694" s="4">
        <v>-10.157999999999999</v>
      </c>
    </row>
    <row r="695" spans="1:11" x14ac:dyDescent="0.35">
      <c r="A695" s="1">
        <v>7</v>
      </c>
      <c r="B695" s="1">
        <v>8</v>
      </c>
      <c r="D695" s="1">
        <v>2</v>
      </c>
      <c r="E695" s="1" t="s">
        <v>10</v>
      </c>
      <c r="F695" s="4">
        <v>-5.6580000000000004</v>
      </c>
      <c r="G695" s="4">
        <v>-2.7389999999999999</v>
      </c>
      <c r="H695" s="4">
        <v>15.779</v>
      </c>
      <c r="I695" s="4">
        <v>-125.175</v>
      </c>
      <c r="J695" s="4">
        <v>6.6280000000000001</v>
      </c>
      <c r="K695" s="4">
        <v>9.7509999999999994</v>
      </c>
    </row>
    <row r="696" spans="1:11" x14ac:dyDescent="0.35">
      <c r="A696" s="1">
        <v>7</v>
      </c>
      <c r="B696" s="1">
        <v>8</v>
      </c>
      <c r="D696" s="1">
        <v>2</v>
      </c>
      <c r="E696" s="1" t="s">
        <v>11</v>
      </c>
      <c r="F696" s="4">
        <v>3.5409999999999999</v>
      </c>
      <c r="G696" s="4">
        <v>1.847</v>
      </c>
      <c r="H696" s="4">
        <v>-10.159000000000001</v>
      </c>
      <c r="I696" s="4">
        <v>79.149000000000001</v>
      </c>
      <c r="J696" s="4">
        <v>-4.2290000000000001</v>
      </c>
      <c r="K696" s="4">
        <v>-6.2220000000000004</v>
      </c>
    </row>
    <row r="697" spans="1:11" x14ac:dyDescent="0.35">
      <c r="A697" s="1">
        <v>7</v>
      </c>
      <c r="B697" s="1">
        <v>8</v>
      </c>
      <c r="D697" s="1">
        <v>2</v>
      </c>
      <c r="E697" s="1" t="s">
        <v>12</v>
      </c>
      <c r="F697" s="4">
        <v>-834.75099999999998</v>
      </c>
      <c r="G697" s="4">
        <v>-497.70600000000002</v>
      </c>
      <c r="H697" s="4">
        <v>-2.6139999999999999</v>
      </c>
      <c r="I697" s="4">
        <v>20.96</v>
      </c>
      <c r="J697" s="4">
        <v>-1.1419999999999999</v>
      </c>
      <c r="K697" s="4">
        <v>-1.68</v>
      </c>
    </row>
    <row r="698" spans="1:11" x14ac:dyDescent="0.35">
      <c r="A698" s="1">
        <v>7</v>
      </c>
      <c r="B698" s="1">
        <v>8</v>
      </c>
      <c r="D698" s="1">
        <v>1</v>
      </c>
      <c r="E698" s="1" t="s">
        <v>9</v>
      </c>
      <c r="F698" s="4">
        <v>4.6440000000000001</v>
      </c>
      <c r="G698" s="4">
        <v>2.149</v>
      </c>
      <c r="H698" s="4">
        <v>-17.404</v>
      </c>
      <c r="I698" s="4">
        <v>115.79300000000001</v>
      </c>
      <c r="J698" s="4">
        <v>-6.7409999999999997</v>
      </c>
      <c r="K698" s="4">
        <v>-9.9179999999999993</v>
      </c>
    </row>
    <row r="699" spans="1:11" x14ac:dyDescent="0.35">
      <c r="A699" s="1">
        <v>7</v>
      </c>
      <c r="B699" s="1">
        <v>8</v>
      </c>
      <c r="D699" s="1">
        <v>1</v>
      </c>
      <c r="E699" s="1" t="s">
        <v>10</v>
      </c>
      <c r="F699" s="4">
        <v>-1.71</v>
      </c>
      <c r="G699" s="4">
        <v>-0.70499999999999996</v>
      </c>
      <c r="H699" s="4">
        <v>26.733000000000001</v>
      </c>
      <c r="I699" s="4">
        <v>-184.08699999999999</v>
      </c>
      <c r="J699" s="4">
        <v>10.564</v>
      </c>
      <c r="K699" s="4">
        <v>15.542999999999999</v>
      </c>
    </row>
    <row r="700" spans="1:11" x14ac:dyDescent="0.35">
      <c r="A700" s="1">
        <v>7</v>
      </c>
      <c r="B700" s="1">
        <v>8</v>
      </c>
      <c r="D700" s="1">
        <v>1</v>
      </c>
      <c r="E700" s="1" t="s">
        <v>11</v>
      </c>
      <c r="F700" s="4">
        <v>1.7649999999999999</v>
      </c>
      <c r="G700" s="4">
        <v>0.79300000000000004</v>
      </c>
      <c r="H700" s="4">
        <v>-12.257</v>
      </c>
      <c r="I700" s="4">
        <v>83.284000000000006</v>
      </c>
      <c r="J700" s="4">
        <v>-4.8070000000000004</v>
      </c>
      <c r="K700" s="4">
        <v>-7.0730000000000004</v>
      </c>
    </row>
    <row r="701" spans="1:11" x14ac:dyDescent="0.35">
      <c r="A701" s="1">
        <v>7</v>
      </c>
      <c r="B701" s="1">
        <v>8</v>
      </c>
      <c r="D701" s="1">
        <v>1</v>
      </c>
      <c r="E701" s="1" t="s">
        <v>12</v>
      </c>
      <c r="F701" s="4">
        <v>-1054.1690000000001</v>
      </c>
      <c r="G701" s="4">
        <v>-626.36300000000006</v>
      </c>
      <c r="H701" s="4">
        <v>-3.9870000000000001</v>
      </c>
      <c r="I701" s="4">
        <v>30.991</v>
      </c>
      <c r="J701" s="4">
        <v>-1.71</v>
      </c>
      <c r="K701" s="4">
        <v>-2.516</v>
      </c>
    </row>
    <row r="702" spans="1:11" x14ac:dyDescent="0.35">
      <c r="A702" s="1">
        <v>7</v>
      </c>
      <c r="B702" s="1">
        <v>5</v>
      </c>
      <c r="D702" s="1">
        <v>5</v>
      </c>
      <c r="E702" s="1" t="s">
        <v>9</v>
      </c>
      <c r="F702" s="4">
        <v>8.19</v>
      </c>
      <c r="G702" s="4">
        <v>4.8710000000000004</v>
      </c>
      <c r="H702" s="4">
        <v>-5.3979999999999997</v>
      </c>
      <c r="I702" s="4">
        <v>45.524999999999999</v>
      </c>
      <c r="J702" s="4">
        <v>-2.3740000000000001</v>
      </c>
      <c r="K702" s="4">
        <v>-3.492</v>
      </c>
    </row>
    <row r="703" spans="1:11" x14ac:dyDescent="0.35">
      <c r="A703" s="1">
        <v>7</v>
      </c>
      <c r="B703" s="1">
        <v>5</v>
      </c>
      <c r="D703" s="1">
        <v>5</v>
      </c>
      <c r="E703" s="1" t="s">
        <v>10</v>
      </c>
      <c r="F703" s="4">
        <v>-9.8190000000000008</v>
      </c>
      <c r="G703" s="4">
        <v>-5.7709999999999999</v>
      </c>
      <c r="H703" s="4">
        <v>4.1900000000000004</v>
      </c>
      <c r="I703" s="4">
        <v>-34.703000000000003</v>
      </c>
      <c r="J703" s="4">
        <v>1.6930000000000001</v>
      </c>
      <c r="K703" s="4">
        <v>2.4900000000000002</v>
      </c>
    </row>
    <row r="704" spans="1:11" x14ac:dyDescent="0.35">
      <c r="A704" s="1">
        <v>7</v>
      </c>
      <c r="B704" s="1">
        <v>5</v>
      </c>
      <c r="D704" s="1">
        <v>5</v>
      </c>
      <c r="E704" s="1" t="s">
        <v>11</v>
      </c>
      <c r="F704" s="4">
        <v>5.6280000000000001</v>
      </c>
      <c r="G704" s="4">
        <v>3.3260000000000001</v>
      </c>
      <c r="H704" s="4">
        <v>-2.9689999999999999</v>
      </c>
      <c r="I704" s="4">
        <v>24.978000000000002</v>
      </c>
      <c r="J704" s="4">
        <v>-1.2709999999999999</v>
      </c>
      <c r="K704" s="4">
        <v>-1.87</v>
      </c>
    </row>
    <row r="705" spans="1:11" x14ac:dyDescent="0.35">
      <c r="A705" s="1">
        <v>7</v>
      </c>
      <c r="B705" s="1">
        <v>5</v>
      </c>
      <c r="D705" s="1">
        <v>5</v>
      </c>
      <c r="E705" s="1" t="s">
        <v>12</v>
      </c>
      <c r="F705" s="4">
        <v>-175.863</v>
      </c>
      <c r="G705" s="4">
        <v>-103.008</v>
      </c>
      <c r="H705" s="4">
        <v>0.40600000000000003</v>
      </c>
      <c r="I705" s="4">
        <v>-3.419</v>
      </c>
      <c r="J705" s="4">
        <v>0.17899999999999999</v>
      </c>
      <c r="K705" s="4">
        <v>0.26400000000000001</v>
      </c>
    </row>
    <row r="706" spans="1:11" x14ac:dyDescent="0.35">
      <c r="A706" s="1">
        <v>7</v>
      </c>
      <c r="B706" s="1">
        <v>5</v>
      </c>
      <c r="D706" s="1">
        <v>4</v>
      </c>
      <c r="E706" s="1" t="s">
        <v>9</v>
      </c>
      <c r="F706" s="4">
        <v>10.186999999999999</v>
      </c>
      <c r="G706" s="4">
        <v>5.992</v>
      </c>
      <c r="H706" s="4">
        <v>-10.53</v>
      </c>
      <c r="I706" s="4">
        <v>83.055999999999997</v>
      </c>
      <c r="J706" s="4">
        <v>-4.5060000000000002</v>
      </c>
      <c r="K706" s="4">
        <v>-6.6289999999999996</v>
      </c>
    </row>
    <row r="707" spans="1:11" x14ac:dyDescent="0.35">
      <c r="A707" s="1">
        <v>7</v>
      </c>
      <c r="B707" s="1">
        <v>5</v>
      </c>
      <c r="D707" s="1">
        <v>4</v>
      </c>
      <c r="E707" s="1" t="s">
        <v>10</v>
      </c>
      <c r="F707" s="4">
        <v>-8.6280000000000001</v>
      </c>
      <c r="G707" s="4">
        <v>-5.0750000000000002</v>
      </c>
      <c r="H707" s="4">
        <v>8.0649999999999995</v>
      </c>
      <c r="I707" s="4">
        <v>-65.043000000000006</v>
      </c>
      <c r="J707" s="4">
        <v>3.4870000000000001</v>
      </c>
      <c r="K707" s="4">
        <v>5.13</v>
      </c>
    </row>
    <row r="708" spans="1:11" x14ac:dyDescent="0.35">
      <c r="A708" s="1">
        <v>7</v>
      </c>
      <c r="B708" s="1">
        <v>5</v>
      </c>
      <c r="D708" s="1">
        <v>4</v>
      </c>
      <c r="E708" s="1" t="s">
        <v>11</v>
      </c>
      <c r="F708" s="4">
        <v>5.88</v>
      </c>
      <c r="G708" s="4">
        <v>3.4580000000000002</v>
      </c>
      <c r="H708" s="4">
        <v>-5.7930000000000001</v>
      </c>
      <c r="I708" s="4">
        <v>46.203000000000003</v>
      </c>
      <c r="J708" s="4">
        <v>-2.4980000000000002</v>
      </c>
      <c r="K708" s="4">
        <v>-3.6749999999999998</v>
      </c>
    </row>
    <row r="709" spans="1:11" x14ac:dyDescent="0.35">
      <c r="A709" s="1">
        <v>7</v>
      </c>
      <c r="B709" s="1">
        <v>5</v>
      </c>
      <c r="D709" s="1">
        <v>4</v>
      </c>
      <c r="E709" s="1" t="s">
        <v>12</v>
      </c>
      <c r="F709" s="4">
        <v>-376.21100000000001</v>
      </c>
      <c r="G709" s="4">
        <v>-222.93100000000001</v>
      </c>
      <c r="H709" s="4">
        <v>1.37</v>
      </c>
      <c r="I709" s="4">
        <v>-11.385999999999999</v>
      </c>
      <c r="J709" s="4">
        <v>0.61099999999999999</v>
      </c>
      <c r="K709" s="4">
        <v>0.89900000000000002</v>
      </c>
    </row>
    <row r="710" spans="1:11" x14ac:dyDescent="0.35">
      <c r="A710" s="1">
        <v>7</v>
      </c>
      <c r="B710" s="1">
        <v>5</v>
      </c>
      <c r="D710" s="1">
        <v>3</v>
      </c>
      <c r="E710" s="1" t="s">
        <v>9</v>
      </c>
      <c r="F710" s="4">
        <v>7.165</v>
      </c>
      <c r="G710" s="4">
        <v>4.2229999999999999</v>
      </c>
      <c r="H710" s="4">
        <v>-13.983000000000001</v>
      </c>
      <c r="I710" s="4">
        <v>108.142</v>
      </c>
      <c r="J710" s="4">
        <v>-5.8380000000000001</v>
      </c>
      <c r="K710" s="4">
        <v>-8.5890000000000004</v>
      </c>
    </row>
    <row r="711" spans="1:11" x14ac:dyDescent="0.35">
      <c r="A711" s="1">
        <v>7</v>
      </c>
      <c r="B711" s="1">
        <v>5</v>
      </c>
      <c r="D711" s="1">
        <v>3</v>
      </c>
      <c r="E711" s="1" t="s">
        <v>10</v>
      </c>
      <c r="F711" s="4">
        <v>-5.9050000000000002</v>
      </c>
      <c r="G711" s="4">
        <v>-3.448</v>
      </c>
      <c r="H711" s="4">
        <v>12.090999999999999</v>
      </c>
      <c r="I711" s="4">
        <v>-94.622</v>
      </c>
      <c r="J711" s="4">
        <v>5.1079999999999997</v>
      </c>
      <c r="K711" s="4">
        <v>7.5149999999999997</v>
      </c>
    </row>
    <row r="712" spans="1:11" x14ac:dyDescent="0.35">
      <c r="A712" s="1">
        <v>7</v>
      </c>
      <c r="B712" s="1">
        <v>5</v>
      </c>
      <c r="D712" s="1">
        <v>3</v>
      </c>
      <c r="E712" s="1" t="s">
        <v>11</v>
      </c>
      <c r="F712" s="4">
        <v>4.0839999999999996</v>
      </c>
      <c r="G712" s="4">
        <v>2.3969999999999998</v>
      </c>
      <c r="H712" s="4">
        <v>-8.1379999999999999</v>
      </c>
      <c r="I712" s="4">
        <v>63.305</v>
      </c>
      <c r="J712" s="4">
        <v>-3.4209999999999998</v>
      </c>
      <c r="K712" s="4">
        <v>-5.0330000000000004</v>
      </c>
    </row>
    <row r="713" spans="1:11" x14ac:dyDescent="0.35">
      <c r="A713" s="1">
        <v>7</v>
      </c>
      <c r="B713" s="1">
        <v>5</v>
      </c>
      <c r="D713" s="1">
        <v>3</v>
      </c>
      <c r="E713" s="1" t="s">
        <v>12</v>
      </c>
      <c r="F713" s="4">
        <v>-579.84</v>
      </c>
      <c r="G713" s="4">
        <v>-344.77199999999999</v>
      </c>
      <c r="H713" s="4">
        <v>2.7989999999999999</v>
      </c>
      <c r="I713" s="4">
        <v>-22.779</v>
      </c>
      <c r="J713" s="4">
        <v>1.238</v>
      </c>
      <c r="K713" s="4">
        <v>1.821</v>
      </c>
    </row>
    <row r="714" spans="1:11" x14ac:dyDescent="0.35">
      <c r="A714" s="1">
        <v>7</v>
      </c>
      <c r="B714" s="1">
        <v>5</v>
      </c>
      <c r="D714" s="1">
        <v>2</v>
      </c>
      <c r="E714" s="1" t="s">
        <v>9</v>
      </c>
      <c r="F714" s="4">
        <v>3.944</v>
      </c>
      <c r="G714" s="4">
        <v>2.3140000000000001</v>
      </c>
      <c r="H714" s="4">
        <v>-16.062999999999999</v>
      </c>
      <c r="I714" s="4">
        <v>122.861</v>
      </c>
      <c r="J714" s="4">
        <v>-6.61</v>
      </c>
      <c r="K714" s="4">
        <v>-9.7249999999999996</v>
      </c>
    </row>
    <row r="715" spans="1:11" x14ac:dyDescent="0.35">
      <c r="A715" s="1">
        <v>7</v>
      </c>
      <c r="B715" s="1">
        <v>5</v>
      </c>
      <c r="D715" s="1">
        <v>2</v>
      </c>
      <c r="E715" s="1" t="s">
        <v>10</v>
      </c>
      <c r="F715" s="4">
        <v>-0.91500000000000004</v>
      </c>
      <c r="G715" s="4">
        <v>-0.54600000000000004</v>
      </c>
      <c r="H715" s="4">
        <v>14.935</v>
      </c>
      <c r="I715" s="4">
        <v>-118.875</v>
      </c>
      <c r="J715" s="4">
        <v>6.2759999999999998</v>
      </c>
      <c r="K715" s="4">
        <v>9.2330000000000005</v>
      </c>
    </row>
    <row r="716" spans="1:11" x14ac:dyDescent="0.35">
      <c r="A716" s="1">
        <v>7</v>
      </c>
      <c r="B716" s="1">
        <v>5</v>
      </c>
      <c r="D716" s="1">
        <v>2</v>
      </c>
      <c r="E716" s="1" t="s">
        <v>11</v>
      </c>
      <c r="F716" s="4">
        <v>1.518</v>
      </c>
      <c r="G716" s="4">
        <v>0.89400000000000002</v>
      </c>
      <c r="H716" s="4">
        <v>-9.6760000000000002</v>
      </c>
      <c r="I716" s="4">
        <v>75.495000000000005</v>
      </c>
      <c r="J716" s="4">
        <v>-4.0270000000000001</v>
      </c>
      <c r="K716" s="4">
        <v>-5.9240000000000004</v>
      </c>
    </row>
    <row r="717" spans="1:11" x14ac:dyDescent="0.35">
      <c r="A717" s="1">
        <v>7</v>
      </c>
      <c r="B717" s="1">
        <v>5</v>
      </c>
      <c r="D717" s="1">
        <v>2</v>
      </c>
      <c r="E717" s="1" t="s">
        <v>12</v>
      </c>
      <c r="F717" s="4">
        <v>-786.529</v>
      </c>
      <c r="G717" s="4">
        <v>-468.39600000000002</v>
      </c>
      <c r="H717" s="4">
        <v>4.5369999999999999</v>
      </c>
      <c r="I717" s="4">
        <v>-36.439</v>
      </c>
      <c r="J717" s="4">
        <v>1.9850000000000001</v>
      </c>
      <c r="K717" s="4">
        <v>2.92</v>
      </c>
    </row>
    <row r="718" spans="1:11" x14ac:dyDescent="0.35">
      <c r="A718" s="1">
        <v>7</v>
      </c>
      <c r="B718" s="1">
        <v>5</v>
      </c>
      <c r="D718" s="1">
        <v>1</v>
      </c>
      <c r="E718" s="1" t="s">
        <v>9</v>
      </c>
      <c r="F718" s="4">
        <v>4.8000000000000001E-2</v>
      </c>
      <c r="G718" s="4">
        <v>5.7000000000000002E-2</v>
      </c>
      <c r="H718" s="4">
        <v>-16.811</v>
      </c>
      <c r="I718" s="4">
        <v>111.506</v>
      </c>
      <c r="J718" s="4">
        <v>-6.4989999999999997</v>
      </c>
      <c r="K718" s="4">
        <v>-9.5619999999999994</v>
      </c>
    </row>
    <row r="719" spans="1:11" x14ac:dyDescent="0.35">
      <c r="A719" s="1">
        <v>7</v>
      </c>
      <c r="B719" s="1">
        <v>5</v>
      </c>
      <c r="D719" s="1">
        <v>1</v>
      </c>
      <c r="E719" s="1" t="s">
        <v>10</v>
      </c>
      <c r="F719" s="4">
        <v>0.58699999999999997</v>
      </c>
      <c r="G719" s="4">
        <v>0.34100000000000003</v>
      </c>
      <c r="H719" s="4">
        <v>26.434999999999999</v>
      </c>
      <c r="I719" s="4">
        <v>-181.93700000000001</v>
      </c>
      <c r="J719" s="4">
        <v>10.443</v>
      </c>
      <c r="K719" s="4">
        <v>15.365</v>
      </c>
    </row>
    <row r="720" spans="1:11" x14ac:dyDescent="0.35">
      <c r="A720" s="1">
        <v>7</v>
      </c>
      <c r="B720" s="1">
        <v>5</v>
      </c>
      <c r="D720" s="1">
        <v>1</v>
      </c>
      <c r="E720" s="1" t="s">
        <v>11</v>
      </c>
      <c r="F720" s="4">
        <v>-0.15</v>
      </c>
      <c r="G720" s="4">
        <v>-7.9000000000000001E-2</v>
      </c>
      <c r="H720" s="4">
        <v>-12.009</v>
      </c>
      <c r="I720" s="4">
        <v>81.494</v>
      </c>
      <c r="J720" s="4">
        <v>-4.7060000000000004</v>
      </c>
      <c r="K720" s="4">
        <v>-6.9240000000000004</v>
      </c>
    </row>
    <row r="721" spans="1:11" x14ac:dyDescent="0.35">
      <c r="A721" s="1">
        <v>7</v>
      </c>
      <c r="B721" s="1">
        <v>5</v>
      </c>
      <c r="D721" s="1">
        <v>1</v>
      </c>
      <c r="E721" s="1" t="s">
        <v>12</v>
      </c>
      <c r="F721" s="4">
        <v>-999.572</v>
      </c>
      <c r="G721" s="4">
        <v>-595.97699999999998</v>
      </c>
      <c r="H721" s="4">
        <v>6.7679999999999998</v>
      </c>
      <c r="I721" s="4">
        <v>-52.731000000000002</v>
      </c>
      <c r="J721" s="4">
        <v>2.91</v>
      </c>
      <c r="K721" s="4">
        <v>4.2809999999999997</v>
      </c>
    </row>
    <row r="722" spans="1:11" x14ac:dyDescent="0.35">
      <c r="A722" s="1">
        <v>7</v>
      </c>
      <c r="B722" s="1">
        <v>2</v>
      </c>
      <c r="D722" s="1">
        <v>5</v>
      </c>
      <c r="E722" s="1" t="s">
        <v>9</v>
      </c>
      <c r="F722" s="4">
        <v>35.209000000000003</v>
      </c>
      <c r="G722" s="4">
        <v>20.777999999999999</v>
      </c>
      <c r="H722" s="4">
        <v>-1.923</v>
      </c>
      <c r="I722" s="4">
        <v>16.213000000000001</v>
      </c>
      <c r="J722" s="4">
        <v>-0.84699999999999998</v>
      </c>
      <c r="K722" s="4">
        <v>-1.246</v>
      </c>
    </row>
    <row r="723" spans="1:11" x14ac:dyDescent="0.35">
      <c r="A723" s="1">
        <v>7</v>
      </c>
      <c r="B723" s="1">
        <v>2</v>
      </c>
      <c r="D723" s="1">
        <v>5</v>
      </c>
      <c r="E723" s="1" t="s">
        <v>10</v>
      </c>
      <c r="F723" s="4">
        <v>-30.602</v>
      </c>
      <c r="G723" s="4">
        <v>-18.157</v>
      </c>
      <c r="H723" s="4">
        <v>1.794</v>
      </c>
      <c r="I723" s="4">
        <v>-15.131</v>
      </c>
      <c r="J723" s="4">
        <v>0.78300000000000003</v>
      </c>
      <c r="K723" s="4">
        <v>1.1519999999999999</v>
      </c>
    </row>
    <row r="724" spans="1:11" x14ac:dyDescent="0.35">
      <c r="A724" s="1">
        <v>7</v>
      </c>
      <c r="B724" s="1">
        <v>2</v>
      </c>
      <c r="D724" s="1">
        <v>5</v>
      </c>
      <c r="E724" s="1" t="s">
        <v>11</v>
      </c>
      <c r="F724" s="4">
        <v>20.565999999999999</v>
      </c>
      <c r="G724" s="4">
        <v>12.167</v>
      </c>
      <c r="H724" s="4">
        <v>-1.161</v>
      </c>
      <c r="I724" s="4">
        <v>9.7940000000000005</v>
      </c>
      <c r="J724" s="4">
        <v>-0.50900000000000001</v>
      </c>
      <c r="K724" s="4">
        <v>-0.75</v>
      </c>
    </row>
    <row r="725" spans="1:11" x14ac:dyDescent="0.35">
      <c r="A725" s="1">
        <v>7</v>
      </c>
      <c r="B725" s="1">
        <v>2</v>
      </c>
      <c r="D725" s="1">
        <v>5</v>
      </c>
      <c r="E725" s="1" t="s">
        <v>12</v>
      </c>
      <c r="F725" s="4">
        <v>-83.022000000000006</v>
      </c>
      <c r="G725" s="4">
        <v>-48.762</v>
      </c>
      <c r="H725" s="4">
        <v>1.2010000000000001</v>
      </c>
      <c r="I725" s="4">
        <v>-10.125999999999999</v>
      </c>
      <c r="J725" s="4">
        <v>0.52800000000000002</v>
      </c>
      <c r="K725" s="4">
        <v>0.77700000000000002</v>
      </c>
    </row>
    <row r="726" spans="1:11" x14ac:dyDescent="0.35">
      <c r="A726" s="1">
        <v>7</v>
      </c>
      <c r="B726" s="1">
        <v>2</v>
      </c>
      <c r="D726" s="1">
        <v>4</v>
      </c>
      <c r="E726" s="1" t="s">
        <v>9</v>
      </c>
      <c r="F726" s="4">
        <v>25.959</v>
      </c>
      <c r="G726" s="4">
        <v>15.513</v>
      </c>
      <c r="H726" s="4">
        <v>-3.3759999999999999</v>
      </c>
      <c r="I726" s="4">
        <v>27.006</v>
      </c>
      <c r="J726" s="4">
        <v>-1.466</v>
      </c>
      <c r="K726" s="4">
        <v>-2.1560000000000001</v>
      </c>
    </row>
    <row r="727" spans="1:11" x14ac:dyDescent="0.35">
      <c r="A727" s="1">
        <v>7</v>
      </c>
      <c r="B727" s="1">
        <v>2</v>
      </c>
      <c r="D727" s="1">
        <v>4</v>
      </c>
      <c r="E727" s="1" t="s">
        <v>10</v>
      </c>
      <c r="F727" s="4">
        <v>-25.867999999999999</v>
      </c>
      <c r="G727" s="4">
        <v>-15.446</v>
      </c>
      <c r="H727" s="4">
        <v>3.1749999999999998</v>
      </c>
      <c r="I727" s="4">
        <v>-25.54</v>
      </c>
      <c r="J727" s="4">
        <v>1.383</v>
      </c>
      <c r="K727" s="4">
        <v>2.0350000000000001</v>
      </c>
    </row>
    <row r="728" spans="1:11" x14ac:dyDescent="0.35">
      <c r="A728" s="1">
        <v>7</v>
      </c>
      <c r="B728" s="1">
        <v>2</v>
      </c>
      <c r="D728" s="1">
        <v>4</v>
      </c>
      <c r="E728" s="1" t="s">
        <v>11</v>
      </c>
      <c r="F728" s="4">
        <v>16.196000000000002</v>
      </c>
      <c r="G728" s="4">
        <v>9.6750000000000007</v>
      </c>
      <c r="H728" s="4">
        <v>-2.0470000000000002</v>
      </c>
      <c r="I728" s="4">
        <v>16.419</v>
      </c>
      <c r="J728" s="4">
        <v>-0.89</v>
      </c>
      <c r="K728" s="4">
        <v>-1.31</v>
      </c>
    </row>
    <row r="729" spans="1:11" x14ac:dyDescent="0.35">
      <c r="A729" s="1">
        <v>7</v>
      </c>
      <c r="B729" s="1">
        <v>2</v>
      </c>
      <c r="D729" s="1">
        <v>4</v>
      </c>
      <c r="E729" s="1" t="s">
        <v>12</v>
      </c>
      <c r="F729" s="4">
        <v>-188.93899999999999</v>
      </c>
      <c r="G729" s="4">
        <v>-112.041</v>
      </c>
      <c r="H729" s="4">
        <v>4.327</v>
      </c>
      <c r="I729" s="4">
        <v>-36.042000000000002</v>
      </c>
      <c r="J729" s="4">
        <v>1.9279999999999999</v>
      </c>
      <c r="K729" s="4">
        <v>2.8359999999999999</v>
      </c>
    </row>
    <row r="730" spans="1:11" x14ac:dyDescent="0.35">
      <c r="A730" s="1">
        <v>7</v>
      </c>
      <c r="B730" s="1">
        <v>2</v>
      </c>
      <c r="D730" s="1">
        <v>3</v>
      </c>
      <c r="E730" s="1" t="s">
        <v>9</v>
      </c>
      <c r="F730" s="4">
        <v>24.989000000000001</v>
      </c>
      <c r="G730" s="4">
        <v>14.92</v>
      </c>
      <c r="H730" s="4">
        <v>-4.7069999999999999</v>
      </c>
      <c r="I730" s="4">
        <v>36.692999999999998</v>
      </c>
      <c r="J730" s="4">
        <v>-1.988</v>
      </c>
      <c r="K730" s="4">
        <v>-2.9249999999999998</v>
      </c>
    </row>
    <row r="731" spans="1:11" x14ac:dyDescent="0.35">
      <c r="A731" s="1">
        <v>7</v>
      </c>
      <c r="B731" s="1">
        <v>2</v>
      </c>
      <c r="D731" s="1">
        <v>3</v>
      </c>
      <c r="E731" s="1" t="s">
        <v>10</v>
      </c>
      <c r="F731" s="4">
        <v>-23.952999999999999</v>
      </c>
      <c r="G731" s="4">
        <v>-14.305</v>
      </c>
      <c r="H731" s="4">
        <v>4.532</v>
      </c>
      <c r="I731" s="4">
        <v>-35.502000000000002</v>
      </c>
      <c r="J731" s="4">
        <v>1.9219999999999999</v>
      </c>
      <c r="K731" s="4">
        <v>2.827</v>
      </c>
    </row>
    <row r="732" spans="1:11" x14ac:dyDescent="0.35">
      <c r="A732" s="1">
        <v>7</v>
      </c>
      <c r="B732" s="1">
        <v>2</v>
      </c>
      <c r="D732" s="1">
        <v>3</v>
      </c>
      <c r="E732" s="1" t="s">
        <v>11</v>
      </c>
      <c r="F732" s="4">
        <v>15.294</v>
      </c>
      <c r="G732" s="4">
        <v>9.1329999999999991</v>
      </c>
      <c r="H732" s="4">
        <v>-2.887</v>
      </c>
      <c r="I732" s="4">
        <v>22.56</v>
      </c>
      <c r="J732" s="4">
        <v>-1.222</v>
      </c>
      <c r="K732" s="4">
        <v>-1.7969999999999999</v>
      </c>
    </row>
    <row r="733" spans="1:11" x14ac:dyDescent="0.35">
      <c r="A733" s="1">
        <v>7</v>
      </c>
      <c r="B733" s="1">
        <v>2</v>
      </c>
      <c r="D733" s="1">
        <v>3</v>
      </c>
      <c r="E733" s="1" t="s">
        <v>12</v>
      </c>
      <c r="F733" s="4">
        <v>-291.85199999999998</v>
      </c>
      <c r="G733" s="4">
        <v>-173.572</v>
      </c>
      <c r="H733" s="4">
        <v>9.1329999999999991</v>
      </c>
      <c r="I733" s="4">
        <v>-74.451999999999998</v>
      </c>
      <c r="J733" s="4">
        <v>4.04</v>
      </c>
      <c r="K733" s="4">
        <v>5.9429999999999996</v>
      </c>
    </row>
    <row r="734" spans="1:11" x14ac:dyDescent="0.35">
      <c r="A734" s="1">
        <v>7</v>
      </c>
      <c r="B734" s="1">
        <v>2</v>
      </c>
      <c r="D734" s="1">
        <v>2</v>
      </c>
      <c r="E734" s="1" t="s">
        <v>9</v>
      </c>
      <c r="F734" s="4">
        <v>22.954999999999998</v>
      </c>
      <c r="G734" s="4">
        <v>13.717000000000001</v>
      </c>
      <c r="H734" s="4">
        <v>-5.7220000000000004</v>
      </c>
      <c r="I734" s="4">
        <v>43.603999999999999</v>
      </c>
      <c r="J734" s="4">
        <v>-2.3679999999999999</v>
      </c>
      <c r="K734" s="4">
        <v>-3.4830000000000001</v>
      </c>
    </row>
    <row r="735" spans="1:11" x14ac:dyDescent="0.35">
      <c r="A735" s="1">
        <v>7</v>
      </c>
      <c r="B735" s="1">
        <v>2</v>
      </c>
      <c r="D735" s="1">
        <v>2</v>
      </c>
      <c r="E735" s="1" t="s">
        <v>10</v>
      </c>
      <c r="F735" s="4">
        <v>-22.565000000000001</v>
      </c>
      <c r="G735" s="4">
        <v>-13.484</v>
      </c>
      <c r="H735" s="4">
        <v>5.7939999999999996</v>
      </c>
      <c r="I735" s="4">
        <v>-44.454000000000001</v>
      </c>
      <c r="J735" s="4">
        <v>2.4089999999999998</v>
      </c>
      <c r="K735" s="4">
        <v>3.544</v>
      </c>
    </row>
    <row r="736" spans="1:11" x14ac:dyDescent="0.35">
      <c r="A736" s="1">
        <v>7</v>
      </c>
      <c r="B736" s="1">
        <v>2</v>
      </c>
      <c r="D736" s="1">
        <v>2</v>
      </c>
      <c r="E736" s="1" t="s">
        <v>11</v>
      </c>
      <c r="F736" s="4">
        <v>14.225</v>
      </c>
      <c r="G736" s="4">
        <v>8.5</v>
      </c>
      <c r="H736" s="4">
        <v>-3.5990000000000002</v>
      </c>
      <c r="I736" s="4">
        <v>27.518000000000001</v>
      </c>
      <c r="J736" s="4">
        <v>-1.4930000000000001</v>
      </c>
      <c r="K736" s="4">
        <v>-2.1960000000000002</v>
      </c>
    </row>
    <row r="737" spans="1:11" x14ac:dyDescent="0.35">
      <c r="A737" s="1">
        <v>7</v>
      </c>
      <c r="B737" s="1">
        <v>2</v>
      </c>
      <c r="D737" s="1">
        <v>2</v>
      </c>
      <c r="E737" s="1" t="s">
        <v>12</v>
      </c>
      <c r="F737" s="4">
        <v>-391.89</v>
      </c>
      <c r="G737" s="4">
        <v>-233.40100000000001</v>
      </c>
      <c r="H737" s="4">
        <v>15.388</v>
      </c>
      <c r="I737" s="4">
        <v>-123.126</v>
      </c>
      <c r="J737" s="4">
        <v>6.7190000000000003</v>
      </c>
      <c r="K737" s="4">
        <v>9.8859999999999992</v>
      </c>
    </row>
    <row r="738" spans="1:11" x14ac:dyDescent="0.35">
      <c r="A738" s="1">
        <v>7</v>
      </c>
      <c r="B738" s="1">
        <v>2</v>
      </c>
      <c r="D738" s="1">
        <v>1</v>
      </c>
      <c r="E738" s="1" t="s">
        <v>9</v>
      </c>
      <c r="F738" s="4">
        <v>13.38</v>
      </c>
      <c r="G738" s="4">
        <v>7.9960000000000004</v>
      </c>
      <c r="H738" s="4">
        <v>-5.0679999999999996</v>
      </c>
      <c r="I738" s="4">
        <v>34.832999999999998</v>
      </c>
      <c r="J738" s="4">
        <v>-1.9990000000000001</v>
      </c>
      <c r="K738" s="4">
        <v>-2.94</v>
      </c>
    </row>
    <row r="739" spans="1:11" x14ac:dyDescent="0.35">
      <c r="A739" s="1">
        <v>7</v>
      </c>
      <c r="B739" s="1">
        <v>2</v>
      </c>
      <c r="D739" s="1">
        <v>1</v>
      </c>
      <c r="E739" s="1" t="s">
        <v>10</v>
      </c>
      <c r="F739" s="4">
        <v>-6.5780000000000003</v>
      </c>
      <c r="G739" s="4">
        <v>-3.93</v>
      </c>
      <c r="H739" s="4">
        <v>5.8479999999999999</v>
      </c>
      <c r="I739" s="4">
        <v>-40.604999999999997</v>
      </c>
      <c r="J739" s="4">
        <v>2.3210000000000002</v>
      </c>
      <c r="K739" s="4">
        <v>3.4140000000000001</v>
      </c>
    </row>
    <row r="740" spans="1:11" x14ac:dyDescent="0.35">
      <c r="A740" s="1">
        <v>7</v>
      </c>
      <c r="B740" s="1">
        <v>2</v>
      </c>
      <c r="D740" s="1">
        <v>1</v>
      </c>
      <c r="E740" s="1" t="s">
        <v>11</v>
      </c>
      <c r="F740" s="4">
        <v>5.5439999999999996</v>
      </c>
      <c r="G740" s="4">
        <v>3.3130000000000002</v>
      </c>
      <c r="H740" s="4">
        <v>-3.032</v>
      </c>
      <c r="I740" s="4">
        <v>20.954000000000001</v>
      </c>
      <c r="J740" s="4">
        <v>-1.2</v>
      </c>
      <c r="K740" s="4">
        <v>-1.7649999999999999</v>
      </c>
    </row>
    <row r="741" spans="1:11" x14ac:dyDescent="0.35">
      <c r="A741" s="1">
        <v>7</v>
      </c>
      <c r="B741" s="1">
        <v>2</v>
      </c>
      <c r="D741" s="1">
        <v>1</v>
      </c>
      <c r="E741" s="1" t="s">
        <v>12</v>
      </c>
      <c r="F741" s="4">
        <v>-485.97800000000001</v>
      </c>
      <c r="G741" s="4">
        <v>-289.673</v>
      </c>
      <c r="H741" s="4">
        <v>22.207999999999998</v>
      </c>
      <c r="I741" s="4">
        <v>-173.19800000000001</v>
      </c>
      <c r="J741" s="4">
        <v>9.5510000000000002</v>
      </c>
      <c r="K741" s="4">
        <v>14.052</v>
      </c>
    </row>
    <row r="742" spans="1:11" x14ac:dyDescent="0.35">
      <c r="A742" s="1">
        <v>8</v>
      </c>
      <c r="B742" s="1">
        <v>23</v>
      </c>
      <c r="D742" s="1">
        <v>5</v>
      </c>
      <c r="E742" s="1" t="s">
        <v>9</v>
      </c>
      <c r="F742" s="4">
        <v>-32.01</v>
      </c>
      <c r="G742" s="4">
        <v>-20.779</v>
      </c>
      <c r="H742" s="4">
        <v>-2.2010000000000001</v>
      </c>
      <c r="I742" s="4">
        <v>19.170000000000002</v>
      </c>
      <c r="J742" s="4">
        <v>0.19700000000000001</v>
      </c>
      <c r="K742" s="4">
        <v>0.28999999999999998</v>
      </c>
    </row>
    <row r="743" spans="1:11" x14ac:dyDescent="0.35">
      <c r="A743" s="1">
        <v>8</v>
      </c>
      <c r="B743" s="1">
        <v>23</v>
      </c>
      <c r="D743" s="1">
        <v>5</v>
      </c>
      <c r="E743" s="1" t="s">
        <v>10</v>
      </c>
      <c r="F743" s="4">
        <v>27.684999999999999</v>
      </c>
      <c r="G743" s="4">
        <v>17.937999999999999</v>
      </c>
      <c r="H743" s="4">
        <v>2.0289999999999999</v>
      </c>
      <c r="I743" s="4">
        <v>-17.670999999999999</v>
      </c>
      <c r="J743" s="4">
        <v>-0.191</v>
      </c>
      <c r="K743" s="4">
        <v>-0.28000000000000003</v>
      </c>
    </row>
    <row r="744" spans="1:11" x14ac:dyDescent="0.35">
      <c r="A744" s="1">
        <v>8</v>
      </c>
      <c r="B744" s="1">
        <v>23</v>
      </c>
      <c r="D744" s="1">
        <v>5</v>
      </c>
      <c r="E744" s="1" t="s">
        <v>11</v>
      </c>
      <c r="F744" s="4">
        <v>-18.655000000000001</v>
      </c>
      <c r="G744" s="4">
        <v>-12.099</v>
      </c>
      <c r="H744" s="4">
        <v>-1.3220000000000001</v>
      </c>
      <c r="I744" s="4">
        <v>11.510999999999999</v>
      </c>
      <c r="J744" s="4">
        <v>0.121</v>
      </c>
      <c r="K744" s="4">
        <v>0.17799999999999999</v>
      </c>
    </row>
    <row r="745" spans="1:11" x14ac:dyDescent="0.35">
      <c r="A745" s="1">
        <v>8</v>
      </c>
      <c r="B745" s="1">
        <v>23</v>
      </c>
      <c r="D745" s="1">
        <v>5</v>
      </c>
      <c r="E745" s="1" t="s">
        <v>12</v>
      </c>
      <c r="F745" s="4">
        <v>-59.067</v>
      </c>
      <c r="G745" s="4">
        <v>-38.633000000000003</v>
      </c>
      <c r="H745" s="4">
        <v>-1.133</v>
      </c>
      <c r="I745" s="4">
        <v>9.8659999999999997</v>
      </c>
      <c r="J745" s="4">
        <v>0.10199999999999999</v>
      </c>
      <c r="K745" s="4">
        <v>0.151</v>
      </c>
    </row>
    <row r="746" spans="1:11" x14ac:dyDescent="0.35">
      <c r="A746" s="1">
        <v>8</v>
      </c>
      <c r="B746" s="1">
        <v>23</v>
      </c>
      <c r="D746" s="1">
        <v>4</v>
      </c>
      <c r="E746" s="1" t="s">
        <v>9</v>
      </c>
      <c r="F746" s="4">
        <v>-23.295999999999999</v>
      </c>
      <c r="G746" s="4">
        <v>-15.074</v>
      </c>
      <c r="H746" s="4">
        <v>-3.52</v>
      </c>
      <c r="I746" s="4">
        <v>30.645</v>
      </c>
      <c r="J746" s="4">
        <v>0.20100000000000001</v>
      </c>
      <c r="K746" s="4">
        <v>0.29599999999999999</v>
      </c>
    </row>
    <row r="747" spans="1:11" x14ac:dyDescent="0.35">
      <c r="A747" s="1">
        <v>8</v>
      </c>
      <c r="B747" s="1">
        <v>23</v>
      </c>
      <c r="D747" s="1">
        <v>4</v>
      </c>
      <c r="E747" s="1" t="s">
        <v>10</v>
      </c>
      <c r="F747" s="4">
        <v>23.274000000000001</v>
      </c>
      <c r="G747" s="4">
        <v>15.079000000000001</v>
      </c>
      <c r="H747" s="4">
        <v>3.2909999999999999</v>
      </c>
      <c r="I747" s="4">
        <v>-28.64</v>
      </c>
      <c r="J747" s="4">
        <v>-0.19900000000000001</v>
      </c>
      <c r="K747" s="4">
        <v>-0.29299999999999998</v>
      </c>
    </row>
    <row r="748" spans="1:11" x14ac:dyDescent="0.35">
      <c r="A748" s="1">
        <v>8</v>
      </c>
      <c r="B748" s="1">
        <v>23</v>
      </c>
      <c r="D748" s="1">
        <v>4</v>
      </c>
      <c r="E748" s="1" t="s">
        <v>11</v>
      </c>
      <c r="F748" s="4">
        <v>-14.553000000000001</v>
      </c>
      <c r="G748" s="4">
        <v>-9.423</v>
      </c>
      <c r="H748" s="4">
        <v>-2.1280000000000001</v>
      </c>
      <c r="I748" s="4">
        <v>18.524000000000001</v>
      </c>
      <c r="J748" s="4">
        <v>0.125</v>
      </c>
      <c r="K748" s="4">
        <v>0.184</v>
      </c>
    </row>
    <row r="749" spans="1:11" x14ac:dyDescent="0.35">
      <c r="A749" s="1">
        <v>8</v>
      </c>
      <c r="B749" s="1">
        <v>23</v>
      </c>
      <c r="D749" s="1">
        <v>4</v>
      </c>
      <c r="E749" s="1" t="s">
        <v>12</v>
      </c>
      <c r="F749" s="4">
        <v>-133.06100000000001</v>
      </c>
      <c r="G749" s="4">
        <v>-87.034000000000006</v>
      </c>
      <c r="H749" s="4">
        <v>-3.9449999999999998</v>
      </c>
      <c r="I749" s="4">
        <v>34.369999999999997</v>
      </c>
      <c r="J749" s="4">
        <v>0.30399999999999999</v>
      </c>
      <c r="K749" s="4">
        <v>0.44700000000000001</v>
      </c>
    </row>
    <row r="750" spans="1:11" x14ac:dyDescent="0.35">
      <c r="A750" s="1">
        <v>8</v>
      </c>
      <c r="B750" s="1">
        <v>23</v>
      </c>
      <c r="D750" s="1">
        <v>3</v>
      </c>
      <c r="E750" s="1" t="s">
        <v>9</v>
      </c>
      <c r="F750" s="4">
        <v>-22.216999999999999</v>
      </c>
      <c r="G750" s="4">
        <v>-14.425000000000001</v>
      </c>
      <c r="H750" s="4">
        <v>-4.6609999999999996</v>
      </c>
      <c r="I750" s="4">
        <v>40.68</v>
      </c>
      <c r="J750" s="4">
        <v>0.217</v>
      </c>
      <c r="K750" s="4">
        <v>0.31900000000000001</v>
      </c>
    </row>
    <row r="751" spans="1:11" x14ac:dyDescent="0.35">
      <c r="A751" s="1">
        <v>8</v>
      </c>
      <c r="B751" s="1">
        <v>23</v>
      </c>
      <c r="D751" s="1">
        <v>3</v>
      </c>
      <c r="E751" s="1" t="s">
        <v>10</v>
      </c>
      <c r="F751" s="4">
        <v>21.44</v>
      </c>
      <c r="G751" s="4">
        <v>13.923999999999999</v>
      </c>
      <c r="H751" s="4">
        <v>4.4740000000000002</v>
      </c>
      <c r="I751" s="4">
        <v>-39.04</v>
      </c>
      <c r="J751" s="4">
        <v>-0.222</v>
      </c>
      <c r="K751" s="4">
        <v>-0.32600000000000001</v>
      </c>
    </row>
    <row r="752" spans="1:11" x14ac:dyDescent="0.35">
      <c r="A752" s="1">
        <v>8</v>
      </c>
      <c r="B752" s="1">
        <v>23</v>
      </c>
      <c r="D752" s="1">
        <v>3</v>
      </c>
      <c r="E752" s="1" t="s">
        <v>11</v>
      </c>
      <c r="F752" s="4">
        <v>-13.643000000000001</v>
      </c>
      <c r="G752" s="4">
        <v>-8.859</v>
      </c>
      <c r="H752" s="4">
        <v>-2.8540000000000001</v>
      </c>
      <c r="I752" s="4">
        <v>24.911000000000001</v>
      </c>
      <c r="J752" s="4">
        <v>0.13700000000000001</v>
      </c>
      <c r="K752" s="4">
        <v>0.20200000000000001</v>
      </c>
    </row>
    <row r="753" spans="1:11" x14ac:dyDescent="0.35">
      <c r="A753" s="1">
        <v>8</v>
      </c>
      <c r="B753" s="1">
        <v>23</v>
      </c>
      <c r="D753" s="1">
        <v>3</v>
      </c>
      <c r="E753" s="1" t="s">
        <v>12</v>
      </c>
      <c r="F753" s="4">
        <v>-204.434</v>
      </c>
      <c r="G753" s="4">
        <v>-133.78399999999999</v>
      </c>
      <c r="H753" s="4">
        <v>-7.9859999999999998</v>
      </c>
      <c r="I753" s="4">
        <v>69.620999999999995</v>
      </c>
      <c r="J753" s="4">
        <v>0.51800000000000002</v>
      </c>
      <c r="K753" s="4">
        <v>0.76100000000000001</v>
      </c>
    </row>
    <row r="754" spans="1:11" x14ac:dyDescent="0.35">
      <c r="A754" s="1">
        <v>8</v>
      </c>
      <c r="B754" s="1">
        <v>23</v>
      </c>
      <c r="D754" s="1">
        <v>2</v>
      </c>
      <c r="E754" s="1" t="s">
        <v>9</v>
      </c>
      <c r="F754" s="4">
        <v>-20.12</v>
      </c>
      <c r="G754" s="4">
        <v>-13.108000000000001</v>
      </c>
      <c r="H754" s="4">
        <v>-5.3929999999999998</v>
      </c>
      <c r="I754" s="4">
        <v>47.274000000000001</v>
      </c>
      <c r="J754" s="4">
        <v>0.17399999999999999</v>
      </c>
      <c r="K754" s="4">
        <v>0.25700000000000001</v>
      </c>
    </row>
    <row r="755" spans="1:11" x14ac:dyDescent="0.35">
      <c r="A755" s="1">
        <v>8</v>
      </c>
      <c r="B755" s="1">
        <v>23</v>
      </c>
      <c r="D755" s="1">
        <v>2</v>
      </c>
      <c r="E755" s="1" t="s">
        <v>10</v>
      </c>
      <c r="F755" s="4">
        <v>19.95</v>
      </c>
      <c r="G755" s="4">
        <v>13.016999999999999</v>
      </c>
      <c r="H755" s="4">
        <v>5.4960000000000004</v>
      </c>
      <c r="I755" s="4">
        <v>-48.237000000000002</v>
      </c>
      <c r="J755" s="4">
        <v>-0.20599999999999999</v>
      </c>
      <c r="K755" s="4">
        <v>-0.30299999999999999</v>
      </c>
    </row>
    <row r="756" spans="1:11" x14ac:dyDescent="0.35">
      <c r="A756" s="1">
        <v>8</v>
      </c>
      <c r="B756" s="1">
        <v>23</v>
      </c>
      <c r="D756" s="1">
        <v>2</v>
      </c>
      <c r="E756" s="1" t="s">
        <v>11</v>
      </c>
      <c r="F756" s="4">
        <v>-12.522</v>
      </c>
      <c r="G756" s="4">
        <v>-8.1639999999999997</v>
      </c>
      <c r="H756" s="4">
        <v>-3.403</v>
      </c>
      <c r="I756" s="4">
        <v>29.846</v>
      </c>
      <c r="J756" s="4">
        <v>0.11899999999999999</v>
      </c>
      <c r="K756" s="4">
        <v>0.17499999999999999</v>
      </c>
    </row>
    <row r="757" spans="1:11" x14ac:dyDescent="0.35">
      <c r="A757" s="1">
        <v>8</v>
      </c>
      <c r="B757" s="1">
        <v>23</v>
      </c>
      <c r="D757" s="1">
        <v>2</v>
      </c>
      <c r="E757" s="1" t="s">
        <v>12</v>
      </c>
      <c r="F757" s="4">
        <v>-273.56700000000001</v>
      </c>
      <c r="G757" s="4">
        <v>-179.11600000000001</v>
      </c>
      <c r="H757" s="4">
        <v>-12.986000000000001</v>
      </c>
      <c r="I757" s="4">
        <v>113.375</v>
      </c>
      <c r="J757" s="4">
        <v>0.72499999999999998</v>
      </c>
      <c r="K757" s="4">
        <v>1.0669999999999999</v>
      </c>
    </row>
    <row r="758" spans="1:11" x14ac:dyDescent="0.35">
      <c r="A758" s="1">
        <v>8</v>
      </c>
      <c r="B758" s="1">
        <v>23</v>
      </c>
      <c r="D758" s="1">
        <v>1</v>
      </c>
      <c r="E758" s="1" t="s">
        <v>9</v>
      </c>
      <c r="F758" s="4">
        <v>-11.542</v>
      </c>
      <c r="G758" s="4">
        <v>-7.5540000000000003</v>
      </c>
      <c r="H758" s="4">
        <v>-4.2729999999999997</v>
      </c>
      <c r="I758" s="4">
        <v>36.323999999999998</v>
      </c>
      <c r="J758" s="4">
        <v>-0.14299999999999999</v>
      </c>
      <c r="K758" s="4">
        <v>-0.21099999999999999</v>
      </c>
    </row>
    <row r="759" spans="1:11" x14ac:dyDescent="0.35">
      <c r="A759" s="1">
        <v>8</v>
      </c>
      <c r="B759" s="1">
        <v>23</v>
      </c>
      <c r="D759" s="1">
        <v>1</v>
      </c>
      <c r="E759" s="1" t="s">
        <v>10</v>
      </c>
      <c r="F759" s="4">
        <v>5.8520000000000003</v>
      </c>
      <c r="G759" s="4">
        <v>3.823</v>
      </c>
      <c r="H759" s="4">
        <v>5.1360000000000001</v>
      </c>
      <c r="I759" s="4">
        <v>-43.808999999999997</v>
      </c>
      <c r="J759" s="4">
        <v>0.13400000000000001</v>
      </c>
      <c r="K759" s="4">
        <v>0.19800000000000001</v>
      </c>
    </row>
    <row r="760" spans="1:11" x14ac:dyDescent="0.35">
      <c r="A760" s="1">
        <v>8</v>
      </c>
      <c r="B760" s="1">
        <v>23</v>
      </c>
      <c r="D760" s="1">
        <v>1</v>
      </c>
      <c r="E760" s="1" t="s">
        <v>11</v>
      </c>
      <c r="F760" s="4">
        <v>-4.8319999999999999</v>
      </c>
      <c r="G760" s="4">
        <v>-3.16</v>
      </c>
      <c r="H760" s="4">
        <v>-2.6139999999999999</v>
      </c>
      <c r="I760" s="4">
        <v>22.259</v>
      </c>
      <c r="J760" s="4">
        <v>-7.6999999999999999E-2</v>
      </c>
      <c r="K760" s="4">
        <v>-0.113</v>
      </c>
    </row>
    <row r="761" spans="1:11" x14ac:dyDescent="0.35">
      <c r="A761" s="1">
        <v>8</v>
      </c>
      <c r="B761" s="1">
        <v>23</v>
      </c>
      <c r="D761" s="1">
        <v>1</v>
      </c>
      <c r="E761" s="1" t="s">
        <v>12</v>
      </c>
      <c r="F761" s="4">
        <v>-337.923</v>
      </c>
      <c r="G761" s="4">
        <v>-221.4</v>
      </c>
      <c r="H761" s="4">
        <v>-18.050999999999998</v>
      </c>
      <c r="I761" s="4">
        <v>157.19999999999999</v>
      </c>
      <c r="J761" s="4">
        <v>0.754</v>
      </c>
      <c r="K761" s="4">
        <v>1.1100000000000001</v>
      </c>
    </row>
    <row r="762" spans="1:11" x14ac:dyDescent="0.35">
      <c r="A762" s="1">
        <v>8</v>
      </c>
      <c r="B762" s="1">
        <v>16</v>
      </c>
      <c r="D762" s="1">
        <v>5</v>
      </c>
      <c r="E762" s="1" t="s">
        <v>9</v>
      </c>
      <c r="F762" s="4">
        <v>-25.268999999999998</v>
      </c>
      <c r="G762" s="4">
        <v>-14.432</v>
      </c>
      <c r="H762" s="4">
        <v>-6.14</v>
      </c>
      <c r="I762" s="4">
        <v>53.488999999999997</v>
      </c>
      <c r="J762" s="4">
        <v>0.55400000000000005</v>
      </c>
      <c r="K762" s="4">
        <v>0.81499999999999995</v>
      </c>
    </row>
    <row r="763" spans="1:11" x14ac:dyDescent="0.35">
      <c r="A763" s="1">
        <v>8</v>
      </c>
      <c r="B763" s="1">
        <v>16</v>
      </c>
      <c r="D763" s="1">
        <v>5</v>
      </c>
      <c r="E763" s="1" t="s">
        <v>10</v>
      </c>
      <c r="F763" s="4">
        <v>20.59</v>
      </c>
      <c r="G763" s="4">
        <v>12.093999999999999</v>
      </c>
      <c r="H763" s="4">
        <v>4.6189999999999998</v>
      </c>
      <c r="I763" s="4">
        <v>-40.183999999999997</v>
      </c>
      <c r="J763" s="4">
        <v>-0.51400000000000001</v>
      </c>
      <c r="K763" s="4">
        <v>-0.75700000000000001</v>
      </c>
    </row>
    <row r="764" spans="1:11" x14ac:dyDescent="0.35">
      <c r="A764" s="1">
        <v>8</v>
      </c>
      <c r="B764" s="1">
        <v>16</v>
      </c>
      <c r="D764" s="1">
        <v>5</v>
      </c>
      <c r="E764" s="1" t="s">
        <v>11</v>
      </c>
      <c r="F764" s="4">
        <v>-14.331</v>
      </c>
      <c r="G764" s="4">
        <v>-8.2889999999999997</v>
      </c>
      <c r="H764" s="4">
        <v>-3.3490000000000002</v>
      </c>
      <c r="I764" s="4">
        <v>29.164999999999999</v>
      </c>
      <c r="J764" s="4">
        <v>0.33400000000000002</v>
      </c>
      <c r="K764" s="4">
        <v>0.49099999999999999</v>
      </c>
    </row>
    <row r="765" spans="1:11" x14ac:dyDescent="0.35">
      <c r="A765" s="1">
        <v>8</v>
      </c>
      <c r="B765" s="1">
        <v>16</v>
      </c>
      <c r="D765" s="1">
        <v>5</v>
      </c>
      <c r="E765" s="1" t="s">
        <v>12</v>
      </c>
      <c r="F765" s="4">
        <v>-163.654</v>
      </c>
      <c r="G765" s="4">
        <v>-103.871</v>
      </c>
      <c r="H765" s="4">
        <v>-0.54600000000000004</v>
      </c>
      <c r="I765" s="4">
        <v>4.7610000000000001</v>
      </c>
      <c r="J765" s="4">
        <v>4.8000000000000001E-2</v>
      </c>
      <c r="K765" s="4">
        <v>7.0000000000000007E-2</v>
      </c>
    </row>
    <row r="766" spans="1:11" x14ac:dyDescent="0.35">
      <c r="A766" s="1">
        <v>8</v>
      </c>
      <c r="B766" s="1">
        <v>16</v>
      </c>
      <c r="D766" s="1">
        <v>4</v>
      </c>
      <c r="E766" s="1" t="s">
        <v>9</v>
      </c>
      <c r="F766" s="4">
        <v>-16.181000000000001</v>
      </c>
      <c r="G766" s="4">
        <v>-9.81</v>
      </c>
      <c r="H766" s="4">
        <v>-10.754</v>
      </c>
      <c r="I766" s="4">
        <v>93.576999999999998</v>
      </c>
      <c r="J766" s="4">
        <v>0.55700000000000005</v>
      </c>
      <c r="K766" s="4">
        <v>0.81899999999999995</v>
      </c>
    </row>
    <row r="767" spans="1:11" x14ac:dyDescent="0.35">
      <c r="A767" s="1">
        <v>8</v>
      </c>
      <c r="B767" s="1">
        <v>16</v>
      </c>
      <c r="D767" s="1">
        <v>4</v>
      </c>
      <c r="E767" s="1" t="s">
        <v>10</v>
      </c>
      <c r="F767" s="4">
        <v>16.678000000000001</v>
      </c>
      <c r="G767" s="4">
        <v>10.01</v>
      </c>
      <c r="H767" s="4">
        <v>8.2759999999999998</v>
      </c>
      <c r="I767" s="4">
        <v>-71.971999999999994</v>
      </c>
      <c r="J767" s="4">
        <v>-0.53700000000000003</v>
      </c>
      <c r="K767" s="4">
        <v>-0.79</v>
      </c>
    </row>
    <row r="768" spans="1:11" x14ac:dyDescent="0.35">
      <c r="A768" s="1">
        <v>8</v>
      </c>
      <c r="B768" s="1">
        <v>16</v>
      </c>
      <c r="D768" s="1">
        <v>4</v>
      </c>
      <c r="E768" s="1" t="s">
        <v>11</v>
      </c>
      <c r="F768" s="4">
        <v>-10.269</v>
      </c>
      <c r="G768" s="4">
        <v>-6.194</v>
      </c>
      <c r="H768" s="4">
        <v>-5.9349999999999996</v>
      </c>
      <c r="I768" s="4">
        <v>51.637</v>
      </c>
      <c r="J768" s="4">
        <v>0.34200000000000003</v>
      </c>
      <c r="K768" s="4">
        <v>0.503</v>
      </c>
    </row>
    <row r="769" spans="1:11" x14ac:dyDescent="0.35">
      <c r="A769" s="1">
        <v>8</v>
      </c>
      <c r="B769" s="1">
        <v>16</v>
      </c>
      <c r="D769" s="1">
        <v>4</v>
      </c>
      <c r="E769" s="1" t="s">
        <v>12</v>
      </c>
      <c r="F769" s="4">
        <v>-334.20699999999999</v>
      </c>
      <c r="G769" s="4">
        <v>-214.07900000000001</v>
      </c>
      <c r="H769" s="4">
        <v>-1.794</v>
      </c>
      <c r="I769" s="4">
        <v>15.63</v>
      </c>
      <c r="J769" s="4">
        <v>0.13500000000000001</v>
      </c>
      <c r="K769" s="4">
        <v>0.19800000000000001</v>
      </c>
    </row>
    <row r="770" spans="1:11" x14ac:dyDescent="0.35">
      <c r="A770" s="1">
        <v>8</v>
      </c>
      <c r="B770" s="1">
        <v>16</v>
      </c>
      <c r="D770" s="1">
        <v>3</v>
      </c>
      <c r="E770" s="1" t="s">
        <v>9</v>
      </c>
      <c r="F770" s="4">
        <v>-15.324</v>
      </c>
      <c r="G770" s="4">
        <v>-9.0980000000000008</v>
      </c>
      <c r="H770" s="4">
        <v>-13.656000000000001</v>
      </c>
      <c r="I770" s="4">
        <v>119.151</v>
      </c>
      <c r="J770" s="4">
        <v>0.59399999999999997</v>
      </c>
      <c r="K770" s="4">
        <v>0.875</v>
      </c>
    </row>
    <row r="771" spans="1:11" x14ac:dyDescent="0.35">
      <c r="A771" s="1">
        <v>8</v>
      </c>
      <c r="B771" s="1">
        <v>16</v>
      </c>
      <c r="D771" s="1">
        <v>3</v>
      </c>
      <c r="E771" s="1" t="s">
        <v>10</v>
      </c>
      <c r="F771" s="4">
        <v>14.872999999999999</v>
      </c>
      <c r="G771" s="4">
        <v>8.8439999999999994</v>
      </c>
      <c r="H771" s="4">
        <v>11.866</v>
      </c>
      <c r="I771" s="4">
        <v>-103.151</v>
      </c>
      <c r="J771" s="4">
        <v>-0.59599999999999997</v>
      </c>
      <c r="K771" s="4">
        <v>-0.877</v>
      </c>
    </row>
    <row r="772" spans="1:11" x14ac:dyDescent="0.35">
      <c r="A772" s="1">
        <v>8</v>
      </c>
      <c r="B772" s="1">
        <v>16</v>
      </c>
      <c r="D772" s="1">
        <v>3</v>
      </c>
      <c r="E772" s="1" t="s">
        <v>11</v>
      </c>
      <c r="F772" s="4">
        <v>-9.4369999999999994</v>
      </c>
      <c r="G772" s="4">
        <v>-5.6070000000000002</v>
      </c>
      <c r="H772" s="4">
        <v>-7.968</v>
      </c>
      <c r="I772" s="4">
        <v>69.396000000000001</v>
      </c>
      <c r="J772" s="4">
        <v>0.372</v>
      </c>
      <c r="K772" s="4">
        <v>0.54700000000000004</v>
      </c>
    </row>
    <row r="773" spans="1:11" x14ac:dyDescent="0.35">
      <c r="A773" s="1">
        <v>8</v>
      </c>
      <c r="B773" s="1">
        <v>16</v>
      </c>
      <c r="D773" s="1">
        <v>3</v>
      </c>
      <c r="E773" s="1" t="s">
        <v>12</v>
      </c>
      <c r="F773" s="4">
        <v>-508.07499999999999</v>
      </c>
      <c r="G773" s="4">
        <v>-326.43400000000003</v>
      </c>
      <c r="H773" s="4">
        <v>-3.53</v>
      </c>
      <c r="I773" s="4">
        <v>30.77</v>
      </c>
      <c r="J773" s="4">
        <v>0.22500000000000001</v>
      </c>
      <c r="K773" s="4">
        <v>0.33100000000000002</v>
      </c>
    </row>
    <row r="774" spans="1:11" x14ac:dyDescent="0.35">
      <c r="A774" s="1">
        <v>8</v>
      </c>
      <c r="B774" s="1">
        <v>16</v>
      </c>
      <c r="D774" s="1">
        <v>2</v>
      </c>
      <c r="E774" s="1" t="s">
        <v>9</v>
      </c>
      <c r="F774" s="4">
        <v>-12.331</v>
      </c>
      <c r="G774" s="4">
        <v>-7.2560000000000002</v>
      </c>
      <c r="H774" s="4">
        <v>-15.003</v>
      </c>
      <c r="I774" s="4">
        <v>132.08099999999999</v>
      </c>
      <c r="J774" s="4">
        <v>0.52500000000000002</v>
      </c>
      <c r="K774" s="4">
        <v>0.77300000000000002</v>
      </c>
    </row>
    <row r="775" spans="1:11" x14ac:dyDescent="0.35">
      <c r="A775" s="1">
        <v>8</v>
      </c>
      <c r="B775" s="1">
        <v>16</v>
      </c>
      <c r="D775" s="1">
        <v>2</v>
      </c>
      <c r="E775" s="1" t="s">
        <v>10</v>
      </c>
      <c r="F775" s="4">
        <v>12.266</v>
      </c>
      <c r="G775" s="4">
        <v>7.1459999999999999</v>
      </c>
      <c r="H775" s="4">
        <v>14.505000000000001</v>
      </c>
      <c r="I775" s="4">
        <v>-128.72999999999999</v>
      </c>
      <c r="J775" s="4">
        <v>-0.91300000000000003</v>
      </c>
      <c r="K775" s="4">
        <v>-1.3440000000000001</v>
      </c>
    </row>
    <row r="776" spans="1:11" x14ac:dyDescent="0.35">
      <c r="A776" s="1">
        <v>8</v>
      </c>
      <c r="B776" s="1">
        <v>16</v>
      </c>
      <c r="D776" s="1">
        <v>2</v>
      </c>
      <c r="E776" s="1" t="s">
        <v>11</v>
      </c>
      <c r="F776" s="4">
        <v>-7.6870000000000003</v>
      </c>
      <c r="G776" s="4">
        <v>-4.5010000000000003</v>
      </c>
      <c r="H776" s="4">
        <v>-9.2140000000000004</v>
      </c>
      <c r="I776" s="4">
        <v>81.442999999999998</v>
      </c>
      <c r="J776" s="4">
        <v>0.45</v>
      </c>
      <c r="K776" s="4">
        <v>0.66200000000000003</v>
      </c>
    </row>
    <row r="777" spans="1:11" x14ac:dyDescent="0.35">
      <c r="A777" s="1">
        <v>8</v>
      </c>
      <c r="B777" s="1">
        <v>16</v>
      </c>
      <c r="D777" s="1">
        <v>2</v>
      </c>
      <c r="E777" s="1" t="s">
        <v>12</v>
      </c>
      <c r="F777" s="4">
        <v>-684.36500000000001</v>
      </c>
      <c r="G777" s="4">
        <v>-440.35300000000001</v>
      </c>
      <c r="H777" s="4">
        <v>-5.585</v>
      </c>
      <c r="I777" s="4">
        <v>48.777000000000001</v>
      </c>
      <c r="J777" s="4">
        <v>0.31900000000000001</v>
      </c>
      <c r="K777" s="4">
        <v>0.46899999999999997</v>
      </c>
    </row>
    <row r="778" spans="1:11" x14ac:dyDescent="0.35">
      <c r="A778" s="1">
        <v>8</v>
      </c>
      <c r="B778" s="1">
        <v>16</v>
      </c>
      <c r="D778" s="1">
        <v>1</v>
      </c>
      <c r="E778" s="1" t="s">
        <v>9</v>
      </c>
      <c r="F778" s="4">
        <v>-6.2569999999999997</v>
      </c>
      <c r="G778" s="4">
        <v>-3.593</v>
      </c>
      <c r="H778" s="4">
        <v>-13.493</v>
      </c>
      <c r="I778" s="4">
        <v>113.288</v>
      </c>
      <c r="J778" s="4">
        <v>-0.77700000000000002</v>
      </c>
      <c r="K778" s="4">
        <v>-1.143</v>
      </c>
    </row>
    <row r="779" spans="1:11" x14ac:dyDescent="0.35">
      <c r="A779" s="1">
        <v>8</v>
      </c>
      <c r="B779" s="1">
        <v>16</v>
      </c>
      <c r="D779" s="1">
        <v>1</v>
      </c>
      <c r="E779" s="1" t="s">
        <v>10</v>
      </c>
      <c r="F779" s="4">
        <v>3.5680000000000001</v>
      </c>
      <c r="G779" s="4">
        <v>2.048</v>
      </c>
      <c r="H779" s="4">
        <v>23.068000000000001</v>
      </c>
      <c r="I779" s="4">
        <v>-196.19300000000001</v>
      </c>
      <c r="J779" s="4">
        <v>0.73</v>
      </c>
      <c r="K779" s="4">
        <v>1.0740000000000001</v>
      </c>
    </row>
    <row r="780" spans="1:11" x14ac:dyDescent="0.35">
      <c r="A780" s="1">
        <v>8</v>
      </c>
      <c r="B780" s="1">
        <v>16</v>
      </c>
      <c r="D780" s="1">
        <v>1</v>
      </c>
      <c r="E780" s="1" t="s">
        <v>11</v>
      </c>
      <c r="F780" s="4">
        <v>-2.7290000000000001</v>
      </c>
      <c r="G780" s="4">
        <v>-1.5669999999999999</v>
      </c>
      <c r="H780" s="4">
        <v>-10.151999999999999</v>
      </c>
      <c r="I780" s="4">
        <v>85.941000000000003</v>
      </c>
      <c r="J780" s="4">
        <v>-0.41799999999999998</v>
      </c>
      <c r="K780" s="4">
        <v>-0.61599999999999999</v>
      </c>
    </row>
    <row r="781" spans="1:11" x14ac:dyDescent="0.35">
      <c r="A781" s="1">
        <v>8</v>
      </c>
      <c r="B781" s="1">
        <v>16</v>
      </c>
      <c r="D781" s="1">
        <v>1</v>
      </c>
      <c r="E781" s="1" t="s">
        <v>12</v>
      </c>
      <c r="F781" s="4">
        <v>-866.303</v>
      </c>
      <c r="G781" s="4">
        <v>-557.93399999999997</v>
      </c>
      <c r="H781" s="4">
        <v>-7.867</v>
      </c>
      <c r="I781" s="4">
        <v>68.497</v>
      </c>
      <c r="J781" s="4">
        <v>0.32700000000000001</v>
      </c>
      <c r="K781" s="4">
        <v>0.48099999999999998</v>
      </c>
    </row>
    <row r="782" spans="1:11" x14ac:dyDescent="0.35">
      <c r="A782" s="1">
        <v>8</v>
      </c>
      <c r="B782" s="1">
        <v>9</v>
      </c>
      <c r="D782" s="1">
        <v>5</v>
      </c>
      <c r="E782" s="1" t="s">
        <v>9</v>
      </c>
      <c r="F782" s="4">
        <v>38.713999999999999</v>
      </c>
      <c r="G782" s="4">
        <v>24.25</v>
      </c>
      <c r="H782" s="4">
        <v>-6.819</v>
      </c>
      <c r="I782" s="4">
        <v>59.4</v>
      </c>
      <c r="J782" s="4">
        <v>0.61799999999999999</v>
      </c>
      <c r="K782" s="4">
        <v>0.91</v>
      </c>
    </row>
    <row r="783" spans="1:11" x14ac:dyDescent="0.35">
      <c r="A783" s="1">
        <v>8</v>
      </c>
      <c r="B783" s="1">
        <v>9</v>
      </c>
      <c r="D783" s="1">
        <v>5</v>
      </c>
      <c r="E783" s="1" t="s">
        <v>10</v>
      </c>
      <c r="F783" s="4">
        <v>-28.477</v>
      </c>
      <c r="G783" s="4">
        <v>-17.908000000000001</v>
      </c>
      <c r="H783" s="4">
        <v>5.3470000000000004</v>
      </c>
      <c r="I783" s="4">
        <v>-46.521000000000001</v>
      </c>
      <c r="J783" s="4">
        <v>-0.57699999999999996</v>
      </c>
      <c r="K783" s="4">
        <v>-0.84899999999999998</v>
      </c>
    </row>
    <row r="784" spans="1:11" x14ac:dyDescent="0.35">
      <c r="A784" s="1">
        <v>8</v>
      </c>
      <c r="B784" s="1">
        <v>9</v>
      </c>
      <c r="D784" s="1">
        <v>5</v>
      </c>
      <c r="E784" s="1" t="s">
        <v>11</v>
      </c>
      <c r="F784" s="4">
        <v>20.997</v>
      </c>
      <c r="G784" s="4">
        <v>13.173999999999999</v>
      </c>
      <c r="H784" s="4">
        <v>-3.7919999999999998</v>
      </c>
      <c r="I784" s="4">
        <v>33.021000000000001</v>
      </c>
      <c r="J784" s="4">
        <v>0.374</v>
      </c>
      <c r="K784" s="4">
        <v>0.55000000000000004</v>
      </c>
    </row>
    <row r="785" spans="1:11" x14ac:dyDescent="0.35">
      <c r="A785" s="1">
        <v>8</v>
      </c>
      <c r="B785" s="1">
        <v>9</v>
      </c>
      <c r="D785" s="1">
        <v>5</v>
      </c>
      <c r="E785" s="1" t="s">
        <v>12</v>
      </c>
      <c r="F785" s="4">
        <v>-142.32499999999999</v>
      </c>
      <c r="G785" s="4">
        <v>-88.424000000000007</v>
      </c>
      <c r="H785" s="4">
        <v>-0.183</v>
      </c>
      <c r="I785" s="4">
        <v>1.587</v>
      </c>
      <c r="J785" s="4">
        <v>2.1000000000000001E-2</v>
      </c>
      <c r="K785" s="4">
        <v>3.1E-2</v>
      </c>
    </row>
    <row r="786" spans="1:11" x14ac:dyDescent="0.35">
      <c r="A786" s="1">
        <v>8</v>
      </c>
      <c r="B786" s="1">
        <v>9</v>
      </c>
      <c r="D786" s="1">
        <v>4</v>
      </c>
      <c r="E786" s="1" t="s">
        <v>9</v>
      </c>
      <c r="F786" s="4">
        <v>19.632000000000001</v>
      </c>
      <c r="G786" s="4">
        <v>12.407999999999999</v>
      </c>
      <c r="H786" s="4">
        <v>-11.734</v>
      </c>
      <c r="I786" s="4">
        <v>102.104</v>
      </c>
      <c r="J786" s="4">
        <v>0.61899999999999999</v>
      </c>
      <c r="K786" s="4">
        <v>0.91100000000000003</v>
      </c>
    </row>
    <row r="787" spans="1:11" x14ac:dyDescent="0.35">
      <c r="A787" s="1">
        <v>8</v>
      </c>
      <c r="B787" s="1">
        <v>9</v>
      </c>
      <c r="D787" s="1">
        <v>4</v>
      </c>
      <c r="E787" s="1" t="s">
        <v>10</v>
      </c>
      <c r="F787" s="4">
        <v>-20.795999999999999</v>
      </c>
      <c r="G787" s="4">
        <v>-13.105</v>
      </c>
      <c r="H787" s="4">
        <v>9.4269999999999996</v>
      </c>
      <c r="I787" s="4">
        <v>-81.975999999999999</v>
      </c>
      <c r="J787" s="4">
        <v>-0.6</v>
      </c>
      <c r="K787" s="4">
        <v>-0.88200000000000001</v>
      </c>
    </row>
    <row r="788" spans="1:11" x14ac:dyDescent="0.35">
      <c r="A788" s="1">
        <v>8</v>
      </c>
      <c r="B788" s="1">
        <v>9</v>
      </c>
      <c r="D788" s="1">
        <v>4</v>
      </c>
      <c r="E788" s="1" t="s">
        <v>11</v>
      </c>
      <c r="F788" s="4">
        <v>12.634</v>
      </c>
      <c r="G788" s="4">
        <v>7.9729999999999999</v>
      </c>
      <c r="H788" s="4">
        <v>-6.6029999999999998</v>
      </c>
      <c r="I788" s="4">
        <v>57.45</v>
      </c>
      <c r="J788" s="4">
        <v>0.38100000000000001</v>
      </c>
      <c r="K788" s="4">
        <v>0.56000000000000005</v>
      </c>
    </row>
    <row r="789" spans="1:11" x14ac:dyDescent="0.35">
      <c r="A789" s="1">
        <v>8</v>
      </c>
      <c r="B789" s="1">
        <v>9</v>
      </c>
      <c r="D789" s="1">
        <v>4</v>
      </c>
      <c r="E789" s="1" t="s">
        <v>12</v>
      </c>
      <c r="F789" s="4">
        <v>-302.60399999999998</v>
      </c>
      <c r="G789" s="4">
        <v>-191.94800000000001</v>
      </c>
      <c r="H789" s="4">
        <v>-0.71699999999999997</v>
      </c>
      <c r="I789" s="4">
        <v>6.2460000000000004</v>
      </c>
      <c r="J789" s="4">
        <v>6.4000000000000001E-2</v>
      </c>
      <c r="K789" s="4">
        <v>9.4E-2</v>
      </c>
    </row>
    <row r="790" spans="1:11" x14ac:dyDescent="0.35">
      <c r="A790" s="1">
        <v>8</v>
      </c>
      <c r="B790" s="1">
        <v>9</v>
      </c>
      <c r="D790" s="1">
        <v>3</v>
      </c>
      <c r="E790" s="1" t="s">
        <v>9</v>
      </c>
      <c r="F790" s="4">
        <v>21.655999999999999</v>
      </c>
      <c r="G790" s="4">
        <v>13.601000000000001</v>
      </c>
      <c r="H790" s="4">
        <v>-15.051</v>
      </c>
      <c r="I790" s="4">
        <v>131.33699999999999</v>
      </c>
      <c r="J790" s="4">
        <v>0.66600000000000004</v>
      </c>
      <c r="K790" s="4">
        <v>0.98</v>
      </c>
    </row>
    <row r="791" spans="1:11" x14ac:dyDescent="0.35">
      <c r="A791" s="1">
        <v>8</v>
      </c>
      <c r="B791" s="1">
        <v>9</v>
      </c>
      <c r="D791" s="1">
        <v>3</v>
      </c>
      <c r="E791" s="1" t="s">
        <v>10</v>
      </c>
      <c r="F791" s="4">
        <v>-19.952000000000002</v>
      </c>
      <c r="G791" s="4">
        <v>-12.542</v>
      </c>
      <c r="H791" s="4">
        <v>13.32</v>
      </c>
      <c r="I791" s="4">
        <v>-115.91500000000001</v>
      </c>
      <c r="J791" s="4">
        <v>-0.67600000000000005</v>
      </c>
      <c r="K791" s="4">
        <v>-0.99399999999999999</v>
      </c>
    </row>
    <row r="792" spans="1:11" x14ac:dyDescent="0.35">
      <c r="A792" s="1">
        <v>8</v>
      </c>
      <c r="B792" s="1">
        <v>9</v>
      </c>
      <c r="D792" s="1">
        <v>3</v>
      </c>
      <c r="E792" s="1" t="s">
        <v>11</v>
      </c>
      <c r="F792" s="4">
        <v>13.002000000000001</v>
      </c>
      <c r="G792" s="4">
        <v>8.17</v>
      </c>
      <c r="H792" s="4">
        <v>-8.86</v>
      </c>
      <c r="I792" s="4">
        <v>77.207999999999998</v>
      </c>
      <c r="J792" s="4">
        <v>0.41899999999999998</v>
      </c>
      <c r="K792" s="4">
        <v>0.61699999999999999</v>
      </c>
    </row>
    <row r="793" spans="1:11" x14ac:dyDescent="0.35">
      <c r="A793" s="1">
        <v>8</v>
      </c>
      <c r="B793" s="1">
        <v>9</v>
      </c>
      <c r="D793" s="1">
        <v>3</v>
      </c>
      <c r="E793" s="1" t="s">
        <v>12</v>
      </c>
      <c r="F793" s="4">
        <v>-463.87</v>
      </c>
      <c r="G793" s="4">
        <v>-296.02199999999999</v>
      </c>
      <c r="H793" s="4">
        <v>-1.6080000000000001</v>
      </c>
      <c r="I793" s="4">
        <v>14.018000000000001</v>
      </c>
      <c r="J793" s="4">
        <v>0.112</v>
      </c>
      <c r="K793" s="4">
        <v>0.16400000000000001</v>
      </c>
    </row>
    <row r="794" spans="1:11" x14ac:dyDescent="0.35">
      <c r="A794" s="1">
        <v>8</v>
      </c>
      <c r="B794" s="1">
        <v>9</v>
      </c>
      <c r="D794" s="1">
        <v>2</v>
      </c>
      <c r="E794" s="1" t="s">
        <v>9</v>
      </c>
      <c r="F794" s="4">
        <v>20.315999999999999</v>
      </c>
      <c r="G794" s="4">
        <v>12.728</v>
      </c>
      <c r="H794" s="4">
        <v>-16.785</v>
      </c>
      <c r="I794" s="4">
        <v>147.64599999999999</v>
      </c>
      <c r="J794" s="4">
        <v>0.57999999999999996</v>
      </c>
      <c r="K794" s="4">
        <v>0.85399999999999998</v>
      </c>
    </row>
    <row r="795" spans="1:11" x14ac:dyDescent="0.35">
      <c r="A795" s="1">
        <v>8</v>
      </c>
      <c r="B795" s="1">
        <v>9</v>
      </c>
      <c r="D795" s="1">
        <v>2</v>
      </c>
      <c r="E795" s="1" t="s">
        <v>10</v>
      </c>
      <c r="F795" s="4">
        <v>-20.359000000000002</v>
      </c>
      <c r="G795" s="4">
        <v>-12.749000000000001</v>
      </c>
      <c r="H795" s="4">
        <v>16.548999999999999</v>
      </c>
      <c r="I795" s="4">
        <v>-146.476</v>
      </c>
      <c r="J795" s="4">
        <v>-0.93500000000000005</v>
      </c>
      <c r="K795" s="4">
        <v>-1.375</v>
      </c>
    </row>
    <row r="796" spans="1:11" x14ac:dyDescent="0.35">
      <c r="A796" s="1">
        <v>8</v>
      </c>
      <c r="B796" s="1">
        <v>9</v>
      </c>
      <c r="D796" s="1">
        <v>2</v>
      </c>
      <c r="E796" s="1" t="s">
        <v>11</v>
      </c>
      <c r="F796" s="4">
        <v>12.711</v>
      </c>
      <c r="G796" s="4">
        <v>7.9610000000000003</v>
      </c>
      <c r="H796" s="4">
        <v>-10.411</v>
      </c>
      <c r="I796" s="4">
        <v>91.869</v>
      </c>
      <c r="J796" s="4">
        <v>0.47299999999999998</v>
      </c>
      <c r="K796" s="4">
        <v>0.69599999999999995</v>
      </c>
    </row>
    <row r="797" spans="1:11" x14ac:dyDescent="0.35">
      <c r="A797" s="1">
        <v>8</v>
      </c>
      <c r="B797" s="1">
        <v>9</v>
      </c>
      <c r="D797" s="1">
        <v>2</v>
      </c>
      <c r="E797" s="1" t="s">
        <v>12</v>
      </c>
      <c r="F797" s="4">
        <v>-626.28099999999995</v>
      </c>
      <c r="G797" s="4">
        <v>-400.77800000000002</v>
      </c>
      <c r="H797" s="4">
        <v>-2.81</v>
      </c>
      <c r="I797" s="4">
        <v>24.541</v>
      </c>
      <c r="J797" s="4">
        <v>0.161</v>
      </c>
      <c r="K797" s="4">
        <v>0.23699999999999999</v>
      </c>
    </row>
    <row r="798" spans="1:11" x14ac:dyDescent="0.35">
      <c r="A798" s="1">
        <v>8</v>
      </c>
      <c r="B798" s="1">
        <v>9</v>
      </c>
      <c r="D798" s="1">
        <v>1</v>
      </c>
      <c r="E798" s="1" t="s">
        <v>9</v>
      </c>
      <c r="F798" s="4">
        <v>13.063000000000001</v>
      </c>
      <c r="G798" s="4">
        <v>8.1440000000000001</v>
      </c>
      <c r="H798" s="4">
        <v>-14.866</v>
      </c>
      <c r="I798" s="4">
        <v>125.13200000000001</v>
      </c>
      <c r="J798" s="4">
        <v>-0.78400000000000003</v>
      </c>
      <c r="K798" s="4">
        <v>-1.153</v>
      </c>
    </row>
    <row r="799" spans="1:11" x14ac:dyDescent="0.35">
      <c r="A799" s="1">
        <v>8</v>
      </c>
      <c r="B799" s="1">
        <v>9</v>
      </c>
      <c r="D799" s="1">
        <v>1</v>
      </c>
      <c r="E799" s="1" t="s">
        <v>10</v>
      </c>
      <c r="F799" s="4">
        <v>-6.093</v>
      </c>
      <c r="G799" s="4">
        <v>-3.8210000000000002</v>
      </c>
      <c r="H799" s="4">
        <v>23.757000000000001</v>
      </c>
      <c r="I799" s="4">
        <v>-202.13499999999999</v>
      </c>
      <c r="J799" s="4">
        <v>0.73299999999999998</v>
      </c>
      <c r="K799" s="4">
        <v>1.079</v>
      </c>
    </row>
    <row r="800" spans="1:11" x14ac:dyDescent="0.35">
      <c r="A800" s="1">
        <v>8</v>
      </c>
      <c r="B800" s="1">
        <v>9</v>
      </c>
      <c r="D800" s="1">
        <v>1</v>
      </c>
      <c r="E800" s="1" t="s">
        <v>11</v>
      </c>
      <c r="F800" s="4">
        <v>5.3209999999999997</v>
      </c>
      <c r="G800" s="4">
        <v>3.323</v>
      </c>
      <c r="H800" s="4">
        <v>-10.726000000000001</v>
      </c>
      <c r="I800" s="4">
        <v>90.887</v>
      </c>
      <c r="J800" s="4">
        <v>-0.42099999999999999</v>
      </c>
      <c r="K800" s="4">
        <v>-0.62</v>
      </c>
    </row>
    <row r="801" spans="1:11" x14ac:dyDescent="0.35">
      <c r="A801" s="1">
        <v>8</v>
      </c>
      <c r="B801" s="1">
        <v>9</v>
      </c>
      <c r="D801" s="1">
        <v>1</v>
      </c>
      <c r="E801" s="1" t="s">
        <v>12</v>
      </c>
      <c r="F801" s="4">
        <v>-790.16499999999996</v>
      </c>
      <c r="G801" s="4">
        <v>-506.37</v>
      </c>
      <c r="H801" s="4">
        <v>-4.1159999999999997</v>
      </c>
      <c r="I801" s="4">
        <v>35.834000000000003</v>
      </c>
      <c r="J801" s="4">
        <v>0.16400000000000001</v>
      </c>
      <c r="K801" s="4">
        <v>0.24099999999999999</v>
      </c>
    </row>
    <row r="802" spans="1:11" x14ac:dyDescent="0.35">
      <c r="A802" s="1">
        <v>8</v>
      </c>
      <c r="B802" s="1">
        <v>6</v>
      </c>
      <c r="D802" s="1">
        <v>5</v>
      </c>
      <c r="E802" s="1" t="s">
        <v>9</v>
      </c>
      <c r="F802" s="4">
        <v>10.664</v>
      </c>
      <c r="G802" s="4">
        <v>6.9240000000000004</v>
      </c>
      <c r="H802" s="4">
        <v>-6.2489999999999997</v>
      </c>
      <c r="I802" s="4">
        <v>54.423000000000002</v>
      </c>
      <c r="J802" s="4">
        <v>0.57799999999999996</v>
      </c>
      <c r="K802" s="4">
        <v>0.85</v>
      </c>
    </row>
    <row r="803" spans="1:11" x14ac:dyDescent="0.35">
      <c r="A803" s="1">
        <v>8</v>
      </c>
      <c r="B803" s="1">
        <v>6</v>
      </c>
      <c r="D803" s="1">
        <v>5</v>
      </c>
      <c r="E803" s="1" t="s">
        <v>10</v>
      </c>
      <c r="F803" s="4">
        <v>-11.731999999999999</v>
      </c>
      <c r="G803" s="4">
        <v>-7.5010000000000003</v>
      </c>
      <c r="H803" s="4">
        <v>4.8170000000000002</v>
      </c>
      <c r="I803" s="4">
        <v>-41.887</v>
      </c>
      <c r="J803" s="4">
        <v>-0.54</v>
      </c>
      <c r="K803" s="4">
        <v>-0.79500000000000004</v>
      </c>
    </row>
    <row r="804" spans="1:11" x14ac:dyDescent="0.35">
      <c r="A804" s="1">
        <v>8</v>
      </c>
      <c r="B804" s="1">
        <v>6</v>
      </c>
      <c r="D804" s="1">
        <v>5</v>
      </c>
      <c r="E804" s="1" t="s">
        <v>11</v>
      </c>
      <c r="F804" s="4">
        <v>6.9989999999999997</v>
      </c>
      <c r="G804" s="4">
        <v>4.508</v>
      </c>
      <c r="H804" s="4">
        <v>-3.4460000000000002</v>
      </c>
      <c r="I804" s="4">
        <v>30</v>
      </c>
      <c r="J804" s="4">
        <v>0.34899999999999998</v>
      </c>
      <c r="K804" s="4">
        <v>0.51400000000000001</v>
      </c>
    </row>
    <row r="805" spans="1:11" x14ac:dyDescent="0.35">
      <c r="A805" s="1">
        <v>8</v>
      </c>
      <c r="B805" s="1">
        <v>6</v>
      </c>
      <c r="D805" s="1">
        <v>5</v>
      </c>
      <c r="E805" s="1" t="s">
        <v>12</v>
      </c>
      <c r="F805" s="4">
        <v>-89.602000000000004</v>
      </c>
      <c r="G805" s="4">
        <v>-55.34</v>
      </c>
      <c r="H805" s="4">
        <v>0.46899999999999997</v>
      </c>
      <c r="I805" s="4">
        <v>-4.0830000000000002</v>
      </c>
      <c r="J805" s="4">
        <v>-4.2000000000000003E-2</v>
      </c>
      <c r="K805" s="4">
        <v>-6.2E-2</v>
      </c>
    </row>
    <row r="806" spans="1:11" x14ac:dyDescent="0.35">
      <c r="A806" s="1">
        <v>8</v>
      </c>
      <c r="B806" s="1">
        <v>6</v>
      </c>
      <c r="D806" s="1">
        <v>4</v>
      </c>
      <c r="E806" s="1" t="s">
        <v>9</v>
      </c>
      <c r="F806" s="4">
        <v>11.538</v>
      </c>
      <c r="G806" s="4">
        <v>7.3140000000000001</v>
      </c>
      <c r="H806" s="4">
        <v>-11.144</v>
      </c>
      <c r="I806" s="4">
        <v>96.968999999999994</v>
      </c>
      <c r="J806" s="4">
        <v>0.58599999999999997</v>
      </c>
      <c r="K806" s="4">
        <v>0.86199999999999999</v>
      </c>
    </row>
    <row r="807" spans="1:11" x14ac:dyDescent="0.35">
      <c r="A807" s="1">
        <v>8</v>
      </c>
      <c r="B807" s="1">
        <v>6</v>
      </c>
      <c r="D807" s="1">
        <v>4</v>
      </c>
      <c r="E807" s="1" t="s">
        <v>10</v>
      </c>
      <c r="F807" s="4">
        <v>-10.048</v>
      </c>
      <c r="G807" s="4">
        <v>-6.4050000000000002</v>
      </c>
      <c r="H807" s="4">
        <v>8.7910000000000004</v>
      </c>
      <c r="I807" s="4">
        <v>-76.45</v>
      </c>
      <c r="J807" s="4">
        <v>-0.56699999999999995</v>
      </c>
      <c r="K807" s="4">
        <v>-0.83499999999999996</v>
      </c>
    </row>
    <row r="808" spans="1:11" x14ac:dyDescent="0.35">
      <c r="A808" s="1">
        <v>8</v>
      </c>
      <c r="B808" s="1">
        <v>6</v>
      </c>
      <c r="D808" s="1">
        <v>4</v>
      </c>
      <c r="E808" s="1" t="s">
        <v>11</v>
      </c>
      <c r="F808" s="4">
        <v>6.7460000000000004</v>
      </c>
      <c r="G808" s="4">
        <v>4.2869999999999999</v>
      </c>
      <c r="H808" s="4">
        <v>-6.2190000000000003</v>
      </c>
      <c r="I808" s="4">
        <v>54.109000000000002</v>
      </c>
      <c r="J808" s="4">
        <v>0.36099999999999999</v>
      </c>
      <c r="K808" s="4">
        <v>0.53</v>
      </c>
    </row>
    <row r="809" spans="1:11" x14ac:dyDescent="0.35">
      <c r="A809" s="1">
        <v>8</v>
      </c>
      <c r="B809" s="1">
        <v>6</v>
      </c>
      <c r="D809" s="1">
        <v>4</v>
      </c>
      <c r="E809" s="1" t="s">
        <v>12</v>
      </c>
      <c r="F809" s="4">
        <v>-209.06299999999999</v>
      </c>
      <c r="G809" s="4">
        <v>-133.453</v>
      </c>
      <c r="H809" s="4">
        <v>1.548</v>
      </c>
      <c r="I809" s="4">
        <v>-13.487</v>
      </c>
      <c r="J809" s="4">
        <v>-0.11799999999999999</v>
      </c>
      <c r="K809" s="4">
        <v>-0.17399999999999999</v>
      </c>
    </row>
    <row r="810" spans="1:11" x14ac:dyDescent="0.35">
      <c r="A810" s="1">
        <v>8</v>
      </c>
      <c r="B810" s="1">
        <v>6</v>
      </c>
      <c r="D810" s="1">
        <v>3</v>
      </c>
      <c r="E810" s="1" t="s">
        <v>9</v>
      </c>
      <c r="F810" s="4">
        <v>8.6780000000000008</v>
      </c>
      <c r="G810" s="4">
        <v>5.5490000000000004</v>
      </c>
      <c r="H810" s="4">
        <v>-14.391</v>
      </c>
      <c r="I810" s="4">
        <v>125.57899999999999</v>
      </c>
      <c r="J810" s="4">
        <v>0.63100000000000001</v>
      </c>
      <c r="K810" s="4">
        <v>0.92900000000000005</v>
      </c>
    </row>
    <row r="811" spans="1:11" x14ac:dyDescent="0.35">
      <c r="A811" s="1">
        <v>8</v>
      </c>
      <c r="B811" s="1">
        <v>6</v>
      </c>
      <c r="D811" s="1">
        <v>3</v>
      </c>
      <c r="E811" s="1" t="s">
        <v>10</v>
      </c>
      <c r="F811" s="4">
        <v>-7.3970000000000002</v>
      </c>
      <c r="G811" s="4">
        <v>-4.742</v>
      </c>
      <c r="H811" s="4">
        <v>12.691000000000001</v>
      </c>
      <c r="I811" s="4">
        <v>-110.387</v>
      </c>
      <c r="J811" s="4">
        <v>-0.63800000000000001</v>
      </c>
      <c r="K811" s="4">
        <v>-0.93799999999999994</v>
      </c>
    </row>
    <row r="812" spans="1:11" x14ac:dyDescent="0.35">
      <c r="A812" s="1">
        <v>8</v>
      </c>
      <c r="B812" s="1">
        <v>6</v>
      </c>
      <c r="D812" s="1">
        <v>3</v>
      </c>
      <c r="E812" s="1" t="s">
        <v>11</v>
      </c>
      <c r="F812" s="4">
        <v>5.0229999999999997</v>
      </c>
      <c r="G812" s="4">
        <v>3.2160000000000002</v>
      </c>
      <c r="H812" s="4">
        <v>-8.4559999999999995</v>
      </c>
      <c r="I812" s="4">
        <v>73.676000000000002</v>
      </c>
      <c r="J812" s="4">
        <v>0.39700000000000002</v>
      </c>
      <c r="K812" s="4">
        <v>0.58399999999999996</v>
      </c>
    </row>
    <row r="813" spans="1:11" x14ac:dyDescent="0.35">
      <c r="A813" s="1">
        <v>8</v>
      </c>
      <c r="B813" s="1">
        <v>6</v>
      </c>
      <c r="D813" s="1">
        <v>3</v>
      </c>
      <c r="E813" s="1" t="s">
        <v>12</v>
      </c>
      <c r="F813" s="4">
        <v>-328.18799999999999</v>
      </c>
      <c r="G813" s="4">
        <v>-211.345</v>
      </c>
      <c r="H813" s="4">
        <v>3.0739999999999998</v>
      </c>
      <c r="I813" s="4">
        <v>-26.786999999999999</v>
      </c>
      <c r="J813" s="4">
        <v>-0.19800000000000001</v>
      </c>
      <c r="K813" s="4">
        <v>-0.29099999999999998</v>
      </c>
    </row>
    <row r="814" spans="1:11" x14ac:dyDescent="0.35">
      <c r="A814" s="1">
        <v>8</v>
      </c>
      <c r="B814" s="1">
        <v>6</v>
      </c>
      <c r="D814" s="1">
        <v>2</v>
      </c>
      <c r="E814" s="1" t="s">
        <v>9</v>
      </c>
      <c r="F814" s="4">
        <v>5.516</v>
      </c>
      <c r="G814" s="4">
        <v>3.508</v>
      </c>
      <c r="H814" s="4">
        <v>-16.074999999999999</v>
      </c>
      <c r="I814" s="4">
        <v>141.43899999999999</v>
      </c>
      <c r="J814" s="4">
        <v>0.55300000000000005</v>
      </c>
      <c r="K814" s="4">
        <v>0.81399999999999995</v>
      </c>
    </row>
    <row r="815" spans="1:11" x14ac:dyDescent="0.35">
      <c r="A815" s="1">
        <v>8</v>
      </c>
      <c r="B815" s="1">
        <v>6</v>
      </c>
      <c r="D815" s="1">
        <v>2</v>
      </c>
      <c r="E815" s="1" t="s">
        <v>10</v>
      </c>
      <c r="F815" s="4">
        <v>-2.89</v>
      </c>
      <c r="G815" s="4">
        <v>-1.8560000000000001</v>
      </c>
      <c r="H815" s="4">
        <v>15.725</v>
      </c>
      <c r="I815" s="4">
        <v>-139.32</v>
      </c>
      <c r="J815" s="4">
        <v>-0.92200000000000004</v>
      </c>
      <c r="K815" s="4">
        <v>-1.357</v>
      </c>
    </row>
    <row r="816" spans="1:11" x14ac:dyDescent="0.35">
      <c r="A816" s="1">
        <v>8</v>
      </c>
      <c r="B816" s="1">
        <v>6</v>
      </c>
      <c r="D816" s="1">
        <v>2</v>
      </c>
      <c r="E816" s="1" t="s">
        <v>11</v>
      </c>
      <c r="F816" s="4">
        <v>2.6269999999999998</v>
      </c>
      <c r="G816" s="4">
        <v>1.6759999999999999</v>
      </c>
      <c r="H816" s="4">
        <v>-9.9309999999999992</v>
      </c>
      <c r="I816" s="4">
        <v>87.686999999999998</v>
      </c>
      <c r="J816" s="4">
        <v>0.46100000000000002</v>
      </c>
      <c r="K816" s="4">
        <v>0.67800000000000005</v>
      </c>
    </row>
    <row r="817" spans="1:11" x14ac:dyDescent="0.35">
      <c r="A817" s="1">
        <v>8</v>
      </c>
      <c r="B817" s="1">
        <v>6</v>
      </c>
      <c r="D817" s="1">
        <v>2</v>
      </c>
      <c r="E817" s="1" t="s">
        <v>12</v>
      </c>
      <c r="F817" s="4">
        <v>-447.47699999999998</v>
      </c>
      <c r="G817" s="4">
        <v>-289.38099999999997</v>
      </c>
      <c r="H817" s="4">
        <v>4.8860000000000001</v>
      </c>
      <c r="I817" s="4">
        <v>-42.685000000000002</v>
      </c>
      <c r="J817" s="4">
        <v>-0.28399999999999997</v>
      </c>
      <c r="K817" s="4">
        <v>-0.41699999999999998</v>
      </c>
    </row>
    <row r="818" spans="1:11" x14ac:dyDescent="0.35">
      <c r="A818" s="1">
        <v>8</v>
      </c>
      <c r="B818" s="1">
        <v>6</v>
      </c>
      <c r="D818" s="1">
        <v>1</v>
      </c>
      <c r="E818" s="1" t="s">
        <v>9</v>
      </c>
      <c r="F818" s="4">
        <v>1.129</v>
      </c>
      <c r="G818" s="4">
        <v>0.69699999999999995</v>
      </c>
      <c r="H818" s="4">
        <v>-14.308999999999999</v>
      </c>
      <c r="I818" s="4">
        <v>120.328</v>
      </c>
      <c r="J818" s="4">
        <v>-0.78300000000000003</v>
      </c>
      <c r="K818" s="4">
        <v>-1.151</v>
      </c>
    </row>
    <row r="819" spans="1:11" x14ac:dyDescent="0.35">
      <c r="A819" s="1">
        <v>8</v>
      </c>
      <c r="B819" s="1">
        <v>6</v>
      </c>
      <c r="D819" s="1">
        <v>1</v>
      </c>
      <c r="E819" s="1" t="s">
        <v>10</v>
      </c>
      <c r="F819" s="4">
        <v>-0.126</v>
      </c>
      <c r="G819" s="4">
        <v>-9.8000000000000004E-2</v>
      </c>
      <c r="H819" s="4">
        <v>23.477</v>
      </c>
      <c r="I819" s="4">
        <v>-199.72499999999999</v>
      </c>
      <c r="J819" s="4">
        <v>0.73299999999999998</v>
      </c>
      <c r="K819" s="4">
        <v>1.0780000000000001</v>
      </c>
    </row>
    <row r="820" spans="1:11" x14ac:dyDescent="0.35">
      <c r="A820" s="1">
        <v>8</v>
      </c>
      <c r="B820" s="1">
        <v>6</v>
      </c>
      <c r="D820" s="1">
        <v>1</v>
      </c>
      <c r="E820" s="1" t="s">
        <v>11</v>
      </c>
      <c r="F820" s="4">
        <v>0.34899999999999998</v>
      </c>
      <c r="G820" s="4">
        <v>0.221</v>
      </c>
      <c r="H820" s="4">
        <v>-10.493</v>
      </c>
      <c r="I820" s="4">
        <v>88.881</v>
      </c>
      <c r="J820" s="4">
        <v>-0.42099999999999999</v>
      </c>
      <c r="K820" s="4">
        <v>-0.61899999999999999</v>
      </c>
    </row>
    <row r="821" spans="1:11" x14ac:dyDescent="0.35">
      <c r="A821" s="1">
        <v>8</v>
      </c>
      <c r="B821" s="1">
        <v>6</v>
      </c>
      <c r="D821" s="1">
        <v>1</v>
      </c>
      <c r="E821" s="1" t="s">
        <v>12</v>
      </c>
      <c r="F821" s="4">
        <v>-567.56299999999999</v>
      </c>
      <c r="G821" s="4">
        <v>-368.02499999999998</v>
      </c>
      <c r="H821" s="4">
        <v>7.008</v>
      </c>
      <c r="I821" s="4">
        <v>-61.015999999999998</v>
      </c>
      <c r="J821" s="4">
        <v>-0.28699999999999998</v>
      </c>
      <c r="K821" s="4">
        <v>-0.42199999999999999</v>
      </c>
    </row>
    <row r="822" spans="1:11" x14ac:dyDescent="0.35">
      <c r="A822" s="1">
        <v>8</v>
      </c>
      <c r="B822" s="1">
        <v>3</v>
      </c>
      <c r="D822" s="1">
        <v>5</v>
      </c>
      <c r="E822" s="1" t="s">
        <v>9</v>
      </c>
      <c r="F822" s="4">
        <v>18.404</v>
      </c>
      <c r="G822" s="4">
        <v>11.685</v>
      </c>
      <c r="H822" s="4">
        <v>-2.2240000000000002</v>
      </c>
      <c r="I822" s="4">
        <v>19.370999999999999</v>
      </c>
      <c r="J822" s="4">
        <v>0.20300000000000001</v>
      </c>
      <c r="K822" s="4">
        <v>0.29899999999999999</v>
      </c>
    </row>
    <row r="823" spans="1:11" x14ac:dyDescent="0.35">
      <c r="A823" s="1">
        <v>8</v>
      </c>
      <c r="B823" s="1">
        <v>3</v>
      </c>
      <c r="D823" s="1">
        <v>5</v>
      </c>
      <c r="E823" s="1" t="s">
        <v>10</v>
      </c>
      <c r="F823" s="4">
        <v>-16.457000000000001</v>
      </c>
      <c r="G823" s="4">
        <v>-10.611000000000001</v>
      </c>
      <c r="H823" s="4">
        <v>2.081</v>
      </c>
      <c r="I823" s="4">
        <v>-18.114000000000001</v>
      </c>
      <c r="J823" s="4">
        <v>-0.19800000000000001</v>
      </c>
      <c r="K823" s="4">
        <v>-0.29099999999999998</v>
      </c>
    </row>
    <row r="824" spans="1:11" x14ac:dyDescent="0.35">
      <c r="A824" s="1">
        <v>8</v>
      </c>
      <c r="B824" s="1">
        <v>3</v>
      </c>
      <c r="D824" s="1">
        <v>5</v>
      </c>
      <c r="E824" s="1" t="s">
        <v>11</v>
      </c>
      <c r="F824" s="4">
        <v>10.894</v>
      </c>
      <c r="G824" s="4">
        <v>6.9669999999999996</v>
      </c>
      <c r="H824" s="4">
        <v>-1.345</v>
      </c>
      <c r="I824" s="4">
        <v>11.712999999999999</v>
      </c>
      <c r="J824" s="4">
        <v>0.125</v>
      </c>
      <c r="K824" s="4">
        <v>0.185</v>
      </c>
    </row>
    <row r="825" spans="1:11" x14ac:dyDescent="0.35">
      <c r="A825" s="1">
        <v>8</v>
      </c>
      <c r="B825" s="1">
        <v>3</v>
      </c>
      <c r="D825" s="1">
        <v>5</v>
      </c>
      <c r="E825" s="1" t="s">
        <v>12</v>
      </c>
      <c r="F825" s="4">
        <v>-41.771999999999998</v>
      </c>
      <c r="G825" s="4">
        <v>-26.047999999999998</v>
      </c>
      <c r="H825" s="4">
        <v>1.39</v>
      </c>
      <c r="I825" s="4">
        <v>-12.105</v>
      </c>
      <c r="J825" s="4">
        <v>-0.129</v>
      </c>
      <c r="K825" s="4">
        <v>-0.189</v>
      </c>
    </row>
    <row r="826" spans="1:11" x14ac:dyDescent="0.35">
      <c r="A826" s="1">
        <v>8</v>
      </c>
      <c r="B826" s="1">
        <v>3</v>
      </c>
      <c r="D826" s="1">
        <v>4</v>
      </c>
      <c r="E826" s="1" t="s">
        <v>9</v>
      </c>
      <c r="F826" s="4">
        <v>14.446999999999999</v>
      </c>
      <c r="G826" s="4">
        <v>9.48</v>
      </c>
      <c r="H826" s="4">
        <v>-3.6339999999999999</v>
      </c>
      <c r="I826" s="4">
        <v>31.632999999999999</v>
      </c>
      <c r="J826" s="4">
        <v>0.21</v>
      </c>
      <c r="K826" s="4">
        <v>0.309</v>
      </c>
    </row>
    <row r="827" spans="1:11" x14ac:dyDescent="0.35">
      <c r="A827" s="1">
        <v>8</v>
      </c>
      <c r="B827" s="1">
        <v>3</v>
      </c>
      <c r="D827" s="1">
        <v>4</v>
      </c>
      <c r="E827" s="1" t="s">
        <v>10</v>
      </c>
      <c r="F827" s="4">
        <v>-14.340999999999999</v>
      </c>
      <c r="G827" s="4">
        <v>-9.3960000000000008</v>
      </c>
      <c r="H827" s="4">
        <v>3.4430000000000001</v>
      </c>
      <c r="I827" s="4">
        <v>-29.966000000000001</v>
      </c>
      <c r="J827" s="4">
        <v>-0.20899999999999999</v>
      </c>
      <c r="K827" s="4">
        <v>-0.308</v>
      </c>
    </row>
    <row r="828" spans="1:11" x14ac:dyDescent="0.35">
      <c r="A828" s="1">
        <v>8</v>
      </c>
      <c r="B828" s="1">
        <v>3</v>
      </c>
      <c r="D828" s="1">
        <v>4</v>
      </c>
      <c r="E828" s="1" t="s">
        <v>11</v>
      </c>
      <c r="F828" s="4">
        <v>8.9960000000000004</v>
      </c>
      <c r="G828" s="4">
        <v>5.899</v>
      </c>
      <c r="H828" s="4">
        <v>-2.2109999999999999</v>
      </c>
      <c r="I828" s="4">
        <v>19.248000000000001</v>
      </c>
      <c r="J828" s="4">
        <v>0.13100000000000001</v>
      </c>
      <c r="K828" s="4">
        <v>0.193</v>
      </c>
    </row>
    <row r="829" spans="1:11" x14ac:dyDescent="0.35">
      <c r="A829" s="1">
        <v>8</v>
      </c>
      <c r="B829" s="1">
        <v>3</v>
      </c>
      <c r="D829" s="1">
        <v>4</v>
      </c>
      <c r="E829" s="1" t="s">
        <v>12</v>
      </c>
      <c r="F829" s="4">
        <v>-100.148</v>
      </c>
      <c r="G829" s="4">
        <v>-64.227000000000004</v>
      </c>
      <c r="H829" s="4">
        <v>4.9059999999999997</v>
      </c>
      <c r="I829" s="4">
        <v>-42.738</v>
      </c>
      <c r="J829" s="4">
        <v>-0.38400000000000001</v>
      </c>
      <c r="K829" s="4">
        <v>-0.56499999999999995</v>
      </c>
    </row>
    <row r="830" spans="1:11" x14ac:dyDescent="0.35">
      <c r="A830" s="1">
        <v>8</v>
      </c>
      <c r="B830" s="1">
        <v>3</v>
      </c>
      <c r="D830" s="1">
        <v>3</v>
      </c>
      <c r="E830" s="1" t="s">
        <v>9</v>
      </c>
      <c r="F830" s="4">
        <v>13.89</v>
      </c>
      <c r="G830" s="4">
        <v>9.0839999999999996</v>
      </c>
      <c r="H830" s="4">
        <v>-4.8899999999999997</v>
      </c>
      <c r="I830" s="4">
        <v>42.682000000000002</v>
      </c>
      <c r="J830" s="4">
        <v>0.22800000000000001</v>
      </c>
      <c r="K830" s="4">
        <v>0.33500000000000002</v>
      </c>
    </row>
    <row r="831" spans="1:11" x14ac:dyDescent="0.35">
      <c r="A831" s="1">
        <v>8</v>
      </c>
      <c r="B831" s="1">
        <v>3</v>
      </c>
      <c r="D831" s="1">
        <v>3</v>
      </c>
      <c r="E831" s="1" t="s">
        <v>10</v>
      </c>
      <c r="F831" s="4">
        <v>-13.288</v>
      </c>
      <c r="G831" s="4">
        <v>-8.6999999999999993</v>
      </c>
      <c r="H831" s="4">
        <v>4.7409999999999997</v>
      </c>
      <c r="I831" s="4">
        <v>-41.375999999999998</v>
      </c>
      <c r="J831" s="4">
        <v>-0.23300000000000001</v>
      </c>
      <c r="K831" s="4">
        <v>-0.34300000000000003</v>
      </c>
    </row>
    <row r="832" spans="1:11" x14ac:dyDescent="0.35">
      <c r="A832" s="1">
        <v>8</v>
      </c>
      <c r="B832" s="1">
        <v>3</v>
      </c>
      <c r="D832" s="1">
        <v>3</v>
      </c>
      <c r="E832" s="1" t="s">
        <v>11</v>
      </c>
      <c r="F832" s="4">
        <v>8.4930000000000003</v>
      </c>
      <c r="G832" s="4">
        <v>5.5579999999999998</v>
      </c>
      <c r="H832" s="4">
        <v>-3.01</v>
      </c>
      <c r="I832" s="4">
        <v>26.266999999999999</v>
      </c>
      <c r="J832" s="4">
        <v>0.14399999999999999</v>
      </c>
      <c r="K832" s="4">
        <v>0.21199999999999999</v>
      </c>
    </row>
    <row r="833" spans="1:11" x14ac:dyDescent="0.35">
      <c r="A833" s="1">
        <v>8</v>
      </c>
      <c r="B833" s="1">
        <v>3</v>
      </c>
      <c r="D833" s="1">
        <v>3</v>
      </c>
      <c r="E833" s="1" t="s">
        <v>12</v>
      </c>
      <c r="F833" s="4">
        <v>-157.18199999999999</v>
      </c>
      <c r="G833" s="4">
        <v>-101.581</v>
      </c>
      <c r="H833" s="4">
        <v>10.048999999999999</v>
      </c>
      <c r="I833" s="4">
        <v>-87.617000000000004</v>
      </c>
      <c r="J833" s="4">
        <v>-0.65700000000000003</v>
      </c>
      <c r="K833" s="4">
        <v>-0.96599999999999997</v>
      </c>
    </row>
    <row r="834" spans="1:11" x14ac:dyDescent="0.35">
      <c r="A834" s="1">
        <v>8</v>
      </c>
      <c r="B834" s="1">
        <v>3</v>
      </c>
      <c r="D834" s="1">
        <v>2</v>
      </c>
      <c r="E834" s="1" t="s">
        <v>9</v>
      </c>
      <c r="F834" s="4">
        <v>12.82</v>
      </c>
      <c r="G834" s="4">
        <v>8.3930000000000007</v>
      </c>
      <c r="H834" s="4">
        <v>-5.72</v>
      </c>
      <c r="I834" s="4">
        <v>50.125</v>
      </c>
      <c r="J834" s="4">
        <v>0.182</v>
      </c>
      <c r="K834" s="4">
        <v>0.26800000000000002</v>
      </c>
    </row>
    <row r="835" spans="1:11" x14ac:dyDescent="0.35">
      <c r="A835" s="1">
        <v>8</v>
      </c>
      <c r="B835" s="1">
        <v>3</v>
      </c>
      <c r="D835" s="1">
        <v>2</v>
      </c>
      <c r="E835" s="1" t="s">
        <v>10</v>
      </c>
      <c r="F835" s="4">
        <v>-12.583</v>
      </c>
      <c r="G835" s="4">
        <v>-8.2449999999999992</v>
      </c>
      <c r="H835" s="4">
        <v>5.843</v>
      </c>
      <c r="I835" s="4">
        <v>-51.256</v>
      </c>
      <c r="J835" s="4">
        <v>-0.21</v>
      </c>
      <c r="K835" s="4">
        <v>-0.308</v>
      </c>
    </row>
    <row r="836" spans="1:11" x14ac:dyDescent="0.35">
      <c r="A836" s="1">
        <v>8</v>
      </c>
      <c r="B836" s="1">
        <v>3</v>
      </c>
      <c r="D836" s="1">
        <v>2</v>
      </c>
      <c r="E836" s="1" t="s">
        <v>11</v>
      </c>
      <c r="F836" s="4">
        <v>7.9390000000000001</v>
      </c>
      <c r="G836" s="4">
        <v>5.1989999999999998</v>
      </c>
      <c r="H836" s="4">
        <v>-3.613</v>
      </c>
      <c r="I836" s="4">
        <v>31.681000000000001</v>
      </c>
      <c r="J836" s="4">
        <v>0.122</v>
      </c>
      <c r="K836" s="4">
        <v>0.18</v>
      </c>
    </row>
    <row r="837" spans="1:11" x14ac:dyDescent="0.35">
      <c r="A837" s="1">
        <v>8</v>
      </c>
      <c r="B837" s="1">
        <v>3</v>
      </c>
      <c r="D837" s="1">
        <v>2</v>
      </c>
      <c r="E837" s="1" t="s">
        <v>12</v>
      </c>
      <c r="F837" s="4">
        <v>-212.72499999999999</v>
      </c>
      <c r="G837" s="4">
        <v>-137.96299999999999</v>
      </c>
      <c r="H837" s="4">
        <v>16.495000000000001</v>
      </c>
      <c r="I837" s="4">
        <v>-144.00899999999999</v>
      </c>
      <c r="J837" s="4">
        <v>-0.92100000000000004</v>
      </c>
      <c r="K837" s="4">
        <v>-1.3560000000000001</v>
      </c>
    </row>
    <row r="838" spans="1:11" x14ac:dyDescent="0.35">
      <c r="A838" s="1">
        <v>8</v>
      </c>
      <c r="B838" s="1">
        <v>3</v>
      </c>
      <c r="D838" s="1">
        <v>1</v>
      </c>
      <c r="E838" s="1" t="s">
        <v>9</v>
      </c>
      <c r="F838" s="4">
        <v>7.4950000000000001</v>
      </c>
      <c r="G838" s="4">
        <v>4.9039999999999999</v>
      </c>
      <c r="H838" s="4">
        <v>-4.492</v>
      </c>
      <c r="I838" s="4">
        <v>38.216000000000001</v>
      </c>
      <c r="J838" s="4">
        <v>-0.14399999999999999</v>
      </c>
      <c r="K838" s="4">
        <v>-0.21199999999999999</v>
      </c>
    </row>
    <row r="839" spans="1:11" x14ac:dyDescent="0.35">
      <c r="A839" s="1">
        <v>8</v>
      </c>
      <c r="B839" s="1">
        <v>3</v>
      </c>
      <c r="D839" s="1">
        <v>1</v>
      </c>
      <c r="E839" s="1" t="s">
        <v>10</v>
      </c>
      <c r="F839" s="4">
        <v>-3.6669999999999998</v>
      </c>
      <c r="G839" s="4">
        <v>-2.4060000000000001</v>
      </c>
      <c r="H839" s="4">
        <v>5.2460000000000004</v>
      </c>
      <c r="I839" s="4">
        <v>-44.756</v>
      </c>
      <c r="J839" s="4">
        <v>0.13500000000000001</v>
      </c>
      <c r="K839" s="4">
        <v>0.19800000000000001</v>
      </c>
    </row>
    <row r="840" spans="1:11" x14ac:dyDescent="0.35">
      <c r="A840" s="1">
        <v>8</v>
      </c>
      <c r="B840" s="1">
        <v>3</v>
      </c>
      <c r="D840" s="1">
        <v>1</v>
      </c>
      <c r="E840" s="1" t="s">
        <v>11</v>
      </c>
      <c r="F840" s="4">
        <v>3.101</v>
      </c>
      <c r="G840" s="4">
        <v>2.0310000000000001</v>
      </c>
      <c r="H840" s="4">
        <v>-2.7050000000000001</v>
      </c>
      <c r="I840" s="4">
        <v>23.047000000000001</v>
      </c>
      <c r="J840" s="4">
        <v>-7.6999999999999999E-2</v>
      </c>
      <c r="K840" s="4">
        <v>-0.114</v>
      </c>
    </row>
    <row r="841" spans="1:11" x14ac:dyDescent="0.35">
      <c r="A841" s="1">
        <v>8</v>
      </c>
      <c r="B841" s="1">
        <v>3</v>
      </c>
      <c r="D841" s="1">
        <v>1</v>
      </c>
      <c r="E841" s="1" t="s">
        <v>12</v>
      </c>
      <c r="F841" s="4">
        <v>-265.125</v>
      </c>
      <c r="G841" s="4">
        <v>-172.28700000000001</v>
      </c>
      <c r="H841" s="4">
        <v>23.024999999999999</v>
      </c>
      <c r="I841" s="4">
        <v>-200.51300000000001</v>
      </c>
      <c r="J841" s="4">
        <v>-0.95799999999999996</v>
      </c>
      <c r="K841" s="4">
        <v>-1.409</v>
      </c>
    </row>
    <row r="842" spans="1:11" x14ac:dyDescent="0.35">
      <c r="A842" s="1">
        <v>9</v>
      </c>
      <c r="B842" s="1">
        <v>24</v>
      </c>
      <c r="D842" s="1">
        <v>5</v>
      </c>
      <c r="E842" s="1" t="s">
        <v>9</v>
      </c>
      <c r="F842" s="4">
        <v>-31.111000000000001</v>
      </c>
      <c r="G842" s="4">
        <v>-21.509</v>
      </c>
      <c r="H842" s="4">
        <v>-3.573</v>
      </c>
      <c r="I842" s="4">
        <v>30.895</v>
      </c>
      <c r="J842" s="4">
        <v>1.417</v>
      </c>
      <c r="K842" s="4">
        <v>2.085</v>
      </c>
    </row>
    <row r="843" spans="1:11" x14ac:dyDescent="0.35">
      <c r="A843" s="1">
        <v>9</v>
      </c>
      <c r="B843" s="1">
        <v>24</v>
      </c>
      <c r="D843" s="1">
        <v>5</v>
      </c>
      <c r="E843" s="1" t="s">
        <v>10</v>
      </c>
      <c r="F843" s="4">
        <v>25.917000000000002</v>
      </c>
      <c r="G843" s="4">
        <v>17.713999999999999</v>
      </c>
      <c r="H843" s="4">
        <v>2.0830000000000002</v>
      </c>
      <c r="I843" s="4">
        <v>-17.268000000000001</v>
      </c>
      <c r="J843" s="4">
        <v>-0.72599999999999998</v>
      </c>
      <c r="K843" s="4">
        <v>-1.0669999999999999</v>
      </c>
    </row>
    <row r="844" spans="1:11" x14ac:dyDescent="0.35">
      <c r="A844" s="1">
        <v>9</v>
      </c>
      <c r="B844" s="1">
        <v>24</v>
      </c>
      <c r="D844" s="1">
        <v>5</v>
      </c>
      <c r="E844" s="1" t="s">
        <v>11</v>
      </c>
      <c r="F844" s="4">
        <v>-17.821000000000002</v>
      </c>
      <c r="G844" s="4">
        <v>-12.257</v>
      </c>
      <c r="H844" s="4">
        <v>-1.7030000000000001</v>
      </c>
      <c r="I844" s="4">
        <v>14.353</v>
      </c>
      <c r="J844" s="4">
        <v>0.67</v>
      </c>
      <c r="K844" s="4">
        <v>0.98499999999999999</v>
      </c>
    </row>
    <row r="845" spans="1:11" x14ac:dyDescent="0.35">
      <c r="A845" s="1">
        <v>9</v>
      </c>
      <c r="B845" s="1">
        <v>24</v>
      </c>
      <c r="D845" s="1">
        <v>5</v>
      </c>
      <c r="E845" s="1" t="s">
        <v>12</v>
      </c>
      <c r="F845" s="4">
        <v>-37.518999999999998</v>
      </c>
      <c r="G845" s="4">
        <v>-26.628</v>
      </c>
      <c r="H845" s="4">
        <v>-1.679</v>
      </c>
      <c r="I845" s="4">
        <v>14.52</v>
      </c>
      <c r="J845" s="4">
        <v>0.66600000000000004</v>
      </c>
      <c r="K845" s="4">
        <v>0.98</v>
      </c>
    </row>
    <row r="846" spans="1:11" x14ac:dyDescent="0.35">
      <c r="A846" s="1">
        <v>9</v>
      </c>
      <c r="B846" s="1">
        <v>24</v>
      </c>
      <c r="D846" s="1">
        <v>4</v>
      </c>
      <c r="E846" s="1" t="s">
        <v>9</v>
      </c>
      <c r="F846" s="4">
        <v>-21.097999999999999</v>
      </c>
      <c r="G846" s="4">
        <v>-14.291</v>
      </c>
      <c r="H846" s="4">
        <v>-7.52</v>
      </c>
      <c r="I846" s="4">
        <v>68.703999999999994</v>
      </c>
      <c r="J846" s="4">
        <v>2.7290000000000001</v>
      </c>
      <c r="K846" s="4">
        <v>4.0149999999999997</v>
      </c>
    </row>
    <row r="847" spans="1:11" x14ac:dyDescent="0.35">
      <c r="A847" s="1">
        <v>9</v>
      </c>
      <c r="B847" s="1">
        <v>24</v>
      </c>
      <c r="D847" s="1">
        <v>4</v>
      </c>
      <c r="E847" s="1" t="s">
        <v>10</v>
      </c>
      <c r="F847" s="4">
        <v>21.643000000000001</v>
      </c>
      <c r="G847" s="4">
        <v>14.734999999999999</v>
      </c>
      <c r="H847" s="4">
        <v>4.484</v>
      </c>
      <c r="I847" s="4">
        <v>-39.765999999999998</v>
      </c>
      <c r="J847" s="4">
        <v>-1.677</v>
      </c>
      <c r="K847" s="4">
        <v>-2.4670000000000001</v>
      </c>
    </row>
    <row r="848" spans="1:11" x14ac:dyDescent="0.35">
      <c r="A848" s="1">
        <v>9</v>
      </c>
      <c r="B848" s="1">
        <v>24</v>
      </c>
      <c r="D848" s="1">
        <v>4</v>
      </c>
      <c r="E848" s="1" t="s">
        <v>11</v>
      </c>
      <c r="F848" s="4">
        <v>-13.356999999999999</v>
      </c>
      <c r="G848" s="4">
        <v>-9.0709999999999997</v>
      </c>
      <c r="H848" s="4">
        <v>-3.7170000000000001</v>
      </c>
      <c r="I848" s="4">
        <v>33.566000000000003</v>
      </c>
      <c r="J848" s="4">
        <v>1.377</v>
      </c>
      <c r="K848" s="4">
        <v>2.0259999999999998</v>
      </c>
    </row>
    <row r="849" spans="1:11" x14ac:dyDescent="0.35">
      <c r="A849" s="1">
        <v>9</v>
      </c>
      <c r="B849" s="1">
        <v>24</v>
      </c>
      <c r="D849" s="1">
        <v>4</v>
      </c>
      <c r="E849" s="1" t="s">
        <v>12</v>
      </c>
      <c r="F849" s="4">
        <v>-85.512</v>
      </c>
      <c r="G849" s="4">
        <v>-60.265999999999998</v>
      </c>
      <c r="H849" s="4">
        <v>-5.8840000000000003</v>
      </c>
      <c r="I849" s="4">
        <v>51.831000000000003</v>
      </c>
      <c r="J849" s="4">
        <v>2.2989999999999999</v>
      </c>
      <c r="K849" s="4">
        <v>3.3820000000000001</v>
      </c>
    </row>
    <row r="850" spans="1:11" x14ac:dyDescent="0.35">
      <c r="A850" s="1">
        <v>9</v>
      </c>
      <c r="B850" s="1">
        <v>24</v>
      </c>
      <c r="D850" s="1">
        <v>3</v>
      </c>
      <c r="E850" s="1" t="s">
        <v>9</v>
      </c>
      <c r="F850" s="4">
        <v>-20.143999999999998</v>
      </c>
      <c r="G850" s="4">
        <v>-13.848000000000001</v>
      </c>
      <c r="H850" s="4">
        <v>-9.3320000000000007</v>
      </c>
      <c r="I850" s="4">
        <v>86.230999999999995</v>
      </c>
      <c r="J850" s="4">
        <v>3.3159999999999998</v>
      </c>
      <c r="K850" s="4">
        <v>4.8780000000000001</v>
      </c>
    </row>
    <row r="851" spans="1:11" x14ac:dyDescent="0.35">
      <c r="A851" s="1">
        <v>9</v>
      </c>
      <c r="B851" s="1">
        <v>24</v>
      </c>
      <c r="D851" s="1">
        <v>3</v>
      </c>
      <c r="E851" s="1" t="s">
        <v>10</v>
      </c>
      <c r="F851" s="4">
        <v>19.533000000000001</v>
      </c>
      <c r="G851" s="4">
        <v>13.388999999999999</v>
      </c>
      <c r="H851" s="4">
        <v>7.29</v>
      </c>
      <c r="I851" s="4">
        <v>-65.972999999999999</v>
      </c>
      <c r="J851" s="4">
        <v>-2.633</v>
      </c>
      <c r="K851" s="4">
        <v>-3.8740000000000001</v>
      </c>
    </row>
    <row r="852" spans="1:11" x14ac:dyDescent="0.35">
      <c r="A852" s="1">
        <v>9</v>
      </c>
      <c r="B852" s="1">
        <v>24</v>
      </c>
      <c r="D852" s="1">
        <v>3</v>
      </c>
      <c r="E852" s="1" t="s">
        <v>11</v>
      </c>
      <c r="F852" s="4">
        <v>-12.398999999999999</v>
      </c>
      <c r="G852" s="4">
        <v>-8.5120000000000005</v>
      </c>
      <c r="H852" s="4">
        <v>-5.1760000000000002</v>
      </c>
      <c r="I852" s="4">
        <v>47.366</v>
      </c>
      <c r="J852" s="4">
        <v>1.859</v>
      </c>
      <c r="K852" s="4">
        <v>2.7349999999999999</v>
      </c>
    </row>
    <row r="853" spans="1:11" x14ac:dyDescent="0.35">
      <c r="A853" s="1">
        <v>9</v>
      </c>
      <c r="B853" s="1">
        <v>24</v>
      </c>
      <c r="D853" s="1">
        <v>3</v>
      </c>
      <c r="E853" s="1" t="s">
        <v>12</v>
      </c>
      <c r="F853" s="4">
        <v>-130.79400000000001</v>
      </c>
      <c r="G853" s="4">
        <v>-92.152000000000001</v>
      </c>
      <c r="H853" s="4">
        <v>-12.176</v>
      </c>
      <c r="I853" s="4">
        <v>109.102</v>
      </c>
      <c r="J853" s="4">
        <v>4.6580000000000004</v>
      </c>
      <c r="K853" s="4">
        <v>6.8529999999999998</v>
      </c>
    </row>
    <row r="854" spans="1:11" x14ac:dyDescent="0.35">
      <c r="A854" s="1">
        <v>9</v>
      </c>
      <c r="B854" s="1">
        <v>24</v>
      </c>
      <c r="D854" s="1">
        <v>2</v>
      </c>
      <c r="E854" s="1" t="s">
        <v>9</v>
      </c>
      <c r="F854" s="4">
        <v>-17.547999999999998</v>
      </c>
      <c r="G854" s="4">
        <v>-12.196</v>
      </c>
      <c r="H854" s="4">
        <v>-9.8030000000000008</v>
      </c>
      <c r="I854" s="4">
        <v>92.203000000000003</v>
      </c>
      <c r="J854" s="4">
        <v>3.4870000000000001</v>
      </c>
      <c r="K854" s="4">
        <v>5.13</v>
      </c>
    </row>
    <row r="855" spans="1:11" x14ac:dyDescent="0.35">
      <c r="A855" s="1">
        <v>9</v>
      </c>
      <c r="B855" s="1">
        <v>24</v>
      </c>
      <c r="D855" s="1">
        <v>2</v>
      </c>
      <c r="E855" s="1" t="s">
        <v>10</v>
      </c>
      <c r="F855" s="4">
        <v>17.96</v>
      </c>
      <c r="G855" s="4">
        <v>12.54</v>
      </c>
      <c r="H855" s="4">
        <v>9.3889999999999993</v>
      </c>
      <c r="I855" s="4">
        <v>-86.251000000000005</v>
      </c>
      <c r="J855" s="4">
        <v>-3.8220000000000001</v>
      </c>
      <c r="K855" s="4">
        <v>-5.6219999999999999</v>
      </c>
    </row>
    <row r="856" spans="1:11" x14ac:dyDescent="0.35">
      <c r="A856" s="1">
        <v>9</v>
      </c>
      <c r="B856" s="1">
        <v>24</v>
      </c>
      <c r="D856" s="1">
        <v>2</v>
      </c>
      <c r="E856" s="1" t="s">
        <v>11</v>
      </c>
      <c r="F856" s="4">
        <v>-11.096</v>
      </c>
      <c r="G856" s="4">
        <v>-7.73</v>
      </c>
      <c r="H856" s="4">
        <v>-5.98</v>
      </c>
      <c r="I856" s="4">
        <v>55.600999999999999</v>
      </c>
      <c r="J856" s="4">
        <v>2.2839999999999998</v>
      </c>
      <c r="K856" s="4">
        <v>3.36</v>
      </c>
    </row>
    <row r="857" spans="1:11" x14ac:dyDescent="0.35">
      <c r="A857" s="1">
        <v>9</v>
      </c>
      <c r="B857" s="1">
        <v>24</v>
      </c>
      <c r="D857" s="1">
        <v>2</v>
      </c>
      <c r="E857" s="1" t="s">
        <v>12</v>
      </c>
      <c r="F857" s="4">
        <v>-173.79300000000001</v>
      </c>
      <c r="G857" s="4">
        <v>-122.572</v>
      </c>
      <c r="H857" s="4">
        <v>-20.055</v>
      </c>
      <c r="I857" s="4">
        <v>181.89699999999999</v>
      </c>
      <c r="J857" s="4">
        <v>7.556</v>
      </c>
      <c r="K857" s="4">
        <v>11.116</v>
      </c>
    </row>
    <row r="858" spans="1:11" x14ac:dyDescent="0.35">
      <c r="A858" s="1">
        <v>9</v>
      </c>
      <c r="B858" s="1">
        <v>24</v>
      </c>
      <c r="D858" s="1">
        <v>1</v>
      </c>
      <c r="E858" s="1" t="s">
        <v>9</v>
      </c>
      <c r="F858" s="4">
        <v>-10.173999999999999</v>
      </c>
      <c r="G858" s="4">
        <v>-7.22</v>
      </c>
      <c r="H858" s="4">
        <v>-8.7620000000000005</v>
      </c>
      <c r="I858" s="4">
        <v>84.435000000000002</v>
      </c>
      <c r="J858" s="4">
        <v>2.044</v>
      </c>
      <c r="K858" s="4">
        <v>3.0070000000000001</v>
      </c>
    </row>
    <row r="859" spans="1:11" x14ac:dyDescent="0.35">
      <c r="A859" s="1">
        <v>9</v>
      </c>
      <c r="B859" s="1">
        <v>24</v>
      </c>
      <c r="D859" s="1">
        <v>1</v>
      </c>
      <c r="E859" s="1" t="s">
        <v>10</v>
      </c>
      <c r="F859" s="4">
        <v>5.39</v>
      </c>
      <c r="G859" s="4">
        <v>3.7669999999999999</v>
      </c>
      <c r="H859" s="4">
        <v>20.975999999999999</v>
      </c>
      <c r="I859" s="4">
        <v>-199.09200000000001</v>
      </c>
      <c r="J859" s="4">
        <v>-6.09</v>
      </c>
      <c r="K859" s="4">
        <v>-8.9600000000000009</v>
      </c>
    </row>
    <row r="860" spans="1:11" x14ac:dyDescent="0.35">
      <c r="A860" s="1">
        <v>9</v>
      </c>
      <c r="B860" s="1">
        <v>24</v>
      </c>
      <c r="D860" s="1">
        <v>1</v>
      </c>
      <c r="E860" s="1" t="s">
        <v>11</v>
      </c>
      <c r="F860" s="4">
        <v>-4.3230000000000004</v>
      </c>
      <c r="G860" s="4">
        <v>-3.052</v>
      </c>
      <c r="H860" s="4">
        <v>-8.2520000000000007</v>
      </c>
      <c r="I860" s="4">
        <v>78.680999999999997</v>
      </c>
      <c r="J860" s="4">
        <v>2.2599999999999998</v>
      </c>
      <c r="K860" s="4">
        <v>3.3239999999999998</v>
      </c>
    </row>
    <row r="861" spans="1:11" x14ac:dyDescent="0.35">
      <c r="A861" s="1">
        <v>9</v>
      </c>
      <c r="B861" s="1">
        <v>24</v>
      </c>
      <c r="D861" s="1">
        <v>1</v>
      </c>
      <c r="E861" s="1" t="s">
        <v>12</v>
      </c>
      <c r="F861" s="4">
        <v>-212.26900000000001</v>
      </c>
      <c r="G861" s="4">
        <v>-150.066</v>
      </c>
      <c r="H861" s="4">
        <v>-28.373999999999999</v>
      </c>
      <c r="I861" s="4">
        <v>260.06</v>
      </c>
      <c r="J861" s="4">
        <v>10.318</v>
      </c>
      <c r="K861" s="4">
        <v>15.18</v>
      </c>
    </row>
    <row r="862" spans="1:11" x14ac:dyDescent="0.35">
      <c r="A862" s="1">
        <v>9</v>
      </c>
      <c r="B862" s="1">
        <v>17</v>
      </c>
      <c r="D862" s="1">
        <v>5</v>
      </c>
      <c r="E862" s="1" t="s">
        <v>9</v>
      </c>
      <c r="F862" s="4">
        <v>-37.009</v>
      </c>
      <c r="G862" s="4">
        <v>-22.181999999999999</v>
      </c>
      <c r="H862" s="4">
        <v>-6.5289999999999999</v>
      </c>
      <c r="I862" s="4">
        <v>56.744</v>
      </c>
      <c r="J862" s="4">
        <v>2.5830000000000002</v>
      </c>
      <c r="K862" s="4">
        <v>3.8</v>
      </c>
    </row>
    <row r="863" spans="1:11" x14ac:dyDescent="0.35">
      <c r="A863" s="1">
        <v>9</v>
      </c>
      <c r="B863" s="1">
        <v>17</v>
      </c>
      <c r="D863" s="1">
        <v>5</v>
      </c>
      <c r="E863" s="1" t="s">
        <v>10</v>
      </c>
      <c r="F863" s="4">
        <v>27.576000000000001</v>
      </c>
      <c r="G863" s="4">
        <v>16.526</v>
      </c>
      <c r="H863" s="4">
        <v>4.968</v>
      </c>
      <c r="I863" s="4">
        <v>-42.173000000000002</v>
      </c>
      <c r="J863" s="4">
        <v>-1.966</v>
      </c>
      <c r="K863" s="4">
        <v>-2.8929999999999998</v>
      </c>
    </row>
    <row r="864" spans="1:11" x14ac:dyDescent="0.35">
      <c r="A864" s="1">
        <v>9</v>
      </c>
      <c r="B864" s="1">
        <v>17</v>
      </c>
      <c r="D864" s="1">
        <v>5</v>
      </c>
      <c r="E864" s="1" t="s">
        <v>11</v>
      </c>
      <c r="F864" s="4">
        <v>-20.183</v>
      </c>
      <c r="G864" s="4">
        <v>-12.096</v>
      </c>
      <c r="H864" s="4">
        <v>-3.5790000000000002</v>
      </c>
      <c r="I864" s="4">
        <v>30.774999999999999</v>
      </c>
      <c r="J864" s="4">
        <v>1.4219999999999999</v>
      </c>
      <c r="K864" s="4">
        <v>2.0910000000000002</v>
      </c>
    </row>
    <row r="865" spans="1:11" x14ac:dyDescent="0.35">
      <c r="A865" s="1">
        <v>9</v>
      </c>
      <c r="B865" s="1">
        <v>17</v>
      </c>
      <c r="D865" s="1">
        <v>5</v>
      </c>
      <c r="E865" s="1" t="s">
        <v>12</v>
      </c>
      <c r="F865" s="4">
        <v>-108.26</v>
      </c>
      <c r="G865" s="4">
        <v>-72.212999999999994</v>
      </c>
      <c r="H865" s="4">
        <v>0.34499999999999997</v>
      </c>
      <c r="I865" s="4">
        <v>-2.8809999999999998</v>
      </c>
      <c r="J865" s="4">
        <v>-0.13300000000000001</v>
      </c>
      <c r="K865" s="4">
        <v>-0.19600000000000001</v>
      </c>
    </row>
    <row r="866" spans="1:11" x14ac:dyDescent="0.35">
      <c r="A866" s="1">
        <v>9</v>
      </c>
      <c r="B866" s="1">
        <v>17</v>
      </c>
      <c r="D866" s="1">
        <v>4</v>
      </c>
      <c r="E866" s="1" t="s">
        <v>9</v>
      </c>
      <c r="F866" s="4">
        <v>-19.853000000000002</v>
      </c>
      <c r="G866" s="4">
        <v>-11.920999999999999</v>
      </c>
      <c r="H866" s="4">
        <v>-11.477</v>
      </c>
      <c r="I866" s="4">
        <v>104.248</v>
      </c>
      <c r="J866" s="4">
        <v>4.2380000000000004</v>
      </c>
      <c r="K866" s="4">
        <v>6.2350000000000003</v>
      </c>
    </row>
    <row r="867" spans="1:11" x14ac:dyDescent="0.35">
      <c r="A867" s="1">
        <v>9</v>
      </c>
      <c r="B867" s="1">
        <v>17</v>
      </c>
      <c r="D867" s="1">
        <v>4</v>
      </c>
      <c r="E867" s="1" t="s">
        <v>10</v>
      </c>
      <c r="F867" s="4">
        <v>21.734000000000002</v>
      </c>
      <c r="G867" s="4">
        <v>13.045</v>
      </c>
      <c r="H867" s="4">
        <v>8.9570000000000007</v>
      </c>
      <c r="I867" s="4">
        <v>-80.138000000000005</v>
      </c>
      <c r="J867" s="4">
        <v>-3.38</v>
      </c>
      <c r="K867" s="4">
        <v>-4.9720000000000004</v>
      </c>
    </row>
    <row r="868" spans="1:11" x14ac:dyDescent="0.35">
      <c r="A868" s="1">
        <v>9</v>
      </c>
      <c r="B868" s="1">
        <v>17</v>
      </c>
      <c r="D868" s="1">
        <v>4</v>
      </c>
      <c r="E868" s="1" t="s">
        <v>11</v>
      </c>
      <c r="F868" s="4">
        <v>-12.996</v>
      </c>
      <c r="G868" s="4">
        <v>-7.8019999999999996</v>
      </c>
      <c r="H868" s="4">
        <v>-6.3739999999999997</v>
      </c>
      <c r="I868" s="4">
        <v>57.51</v>
      </c>
      <c r="J868" s="4">
        <v>2.3809999999999998</v>
      </c>
      <c r="K868" s="4">
        <v>3.5019999999999998</v>
      </c>
    </row>
    <row r="869" spans="1:11" x14ac:dyDescent="0.35">
      <c r="A869" s="1">
        <v>9</v>
      </c>
      <c r="B869" s="1">
        <v>17</v>
      </c>
      <c r="D869" s="1">
        <v>4</v>
      </c>
      <c r="E869" s="1" t="s">
        <v>12</v>
      </c>
      <c r="F869" s="4">
        <v>-213.76599999999999</v>
      </c>
      <c r="G869" s="4">
        <v>-143.071</v>
      </c>
      <c r="H869" s="4">
        <v>1.2949999999999999</v>
      </c>
      <c r="I869" s="4">
        <v>-11.19</v>
      </c>
      <c r="J869" s="4">
        <v>-0.51100000000000001</v>
      </c>
      <c r="K869" s="4">
        <v>-0.752</v>
      </c>
    </row>
    <row r="870" spans="1:11" x14ac:dyDescent="0.35">
      <c r="A870" s="1">
        <v>9</v>
      </c>
      <c r="B870" s="1">
        <v>17</v>
      </c>
      <c r="D870" s="1">
        <v>3</v>
      </c>
      <c r="E870" s="1" t="s">
        <v>9</v>
      </c>
      <c r="F870" s="4">
        <v>-21.472000000000001</v>
      </c>
      <c r="G870" s="4">
        <v>-12.875</v>
      </c>
      <c r="H870" s="4">
        <v>-14.718</v>
      </c>
      <c r="I870" s="4">
        <v>135.47399999999999</v>
      </c>
      <c r="J870" s="4">
        <v>5.3150000000000004</v>
      </c>
      <c r="K870" s="4">
        <v>7.82</v>
      </c>
    </row>
    <row r="871" spans="1:11" x14ac:dyDescent="0.35">
      <c r="A871" s="1">
        <v>9</v>
      </c>
      <c r="B871" s="1">
        <v>17</v>
      </c>
      <c r="D871" s="1">
        <v>3</v>
      </c>
      <c r="E871" s="1" t="s">
        <v>10</v>
      </c>
      <c r="F871" s="4">
        <v>20.763999999999999</v>
      </c>
      <c r="G871" s="4">
        <v>12.456</v>
      </c>
      <c r="H871" s="4">
        <v>12.923</v>
      </c>
      <c r="I871" s="4">
        <v>-117.649</v>
      </c>
      <c r="J871" s="4">
        <v>-4.7359999999999998</v>
      </c>
      <c r="K871" s="4">
        <v>-6.9669999999999996</v>
      </c>
    </row>
    <row r="872" spans="1:11" x14ac:dyDescent="0.35">
      <c r="A872" s="1">
        <v>9</v>
      </c>
      <c r="B872" s="1">
        <v>17</v>
      </c>
      <c r="D872" s="1">
        <v>3</v>
      </c>
      <c r="E872" s="1" t="s">
        <v>11</v>
      </c>
      <c r="F872" s="4">
        <v>-13.199</v>
      </c>
      <c r="G872" s="4">
        <v>-7.9160000000000004</v>
      </c>
      <c r="H872" s="4">
        <v>-8.6300000000000008</v>
      </c>
      <c r="I872" s="4">
        <v>79.021000000000001</v>
      </c>
      <c r="J872" s="4">
        <v>3.141</v>
      </c>
      <c r="K872" s="4">
        <v>4.6210000000000004</v>
      </c>
    </row>
    <row r="873" spans="1:11" x14ac:dyDescent="0.35">
      <c r="A873" s="1">
        <v>9</v>
      </c>
      <c r="B873" s="1">
        <v>17</v>
      </c>
      <c r="D873" s="1">
        <v>3</v>
      </c>
      <c r="E873" s="1" t="s">
        <v>12</v>
      </c>
      <c r="F873" s="4">
        <v>-323.30200000000002</v>
      </c>
      <c r="G873" s="4">
        <v>-216.584</v>
      </c>
      <c r="H873" s="4">
        <v>3.0449999999999999</v>
      </c>
      <c r="I873" s="4">
        <v>-27.111999999999998</v>
      </c>
      <c r="J873" s="4">
        <v>-1.1739999999999999</v>
      </c>
      <c r="K873" s="4">
        <v>-1.7270000000000001</v>
      </c>
    </row>
    <row r="874" spans="1:11" x14ac:dyDescent="0.35">
      <c r="A874" s="1">
        <v>9</v>
      </c>
      <c r="B874" s="1">
        <v>17</v>
      </c>
      <c r="D874" s="1">
        <v>2</v>
      </c>
      <c r="E874" s="1" t="s">
        <v>9</v>
      </c>
      <c r="F874" s="4">
        <v>-19.995999999999999</v>
      </c>
      <c r="G874" s="4">
        <v>-11.997</v>
      </c>
      <c r="H874" s="4">
        <v>-16.279</v>
      </c>
      <c r="I874" s="4">
        <v>152.38999999999999</v>
      </c>
      <c r="J874" s="4">
        <v>5.782</v>
      </c>
      <c r="K874" s="4">
        <v>8.5060000000000002</v>
      </c>
    </row>
    <row r="875" spans="1:11" x14ac:dyDescent="0.35">
      <c r="A875" s="1">
        <v>9</v>
      </c>
      <c r="B875" s="1">
        <v>17</v>
      </c>
      <c r="D875" s="1">
        <v>2</v>
      </c>
      <c r="E875" s="1" t="s">
        <v>10</v>
      </c>
      <c r="F875" s="4">
        <v>21.722000000000001</v>
      </c>
      <c r="G875" s="4">
        <v>13.036</v>
      </c>
      <c r="H875" s="4">
        <v>16.43</v>
      </c>
      <c r="I875" s="4">
        <v>-152.119</v>
      </c>
      <c r="J875" s="4">
        <v>-6.2050000000000001</v>
      </c>
      <c r="K875" s="4">
        <v>-9.1289999999999996</v>
      </c>
    </row>
    <row r="876" spans="1:11" x14ac:dyDescent="0.35">
      <c r="A876" s="1">
        <v>9</v>
      </c>
      <c r="B876" s="1">
        <v>17</v>
      </c>
      <c r="D876" s="1">
        <v>2</v>
      </c>
      <c r="E876" s="1" t="s">
        <v>11</v>
      </c>
      <c r="F876" s="4">
        <v>-13.037000000000001</v>
      </c>
      <c r="G876" s="4">
        <v>-7.8230000000000004</v>
      </c>
      <c r="H876" s="4">
        <v>-10.215</v>
      </c>
      <c r="I876" s="4">
        <v>95.099000000000004</v>
      </c>
      <c r="J876" s="4">
        <v>3.746</v>
      </c>
      <c r="K876" s="4">
        <v>5.5110000000000001</v>
      </c>
    </row>
    <row r="877" spans="1:11" x14ac:dyDescent="0.35">
      <c r="A877" s="1">
        <v>9</v>
      </c>
      <c r="B877" s="1">
        <v>17</v>
      </c>
      <c r="D877" s="1">
        <v>2</v>
      </c>
      <c r="E877" s="1" t="s">
        <v>12</v>
      </c>
      <c r="F877" s="4">
        <v>-435.75</v>
      </c>
      <c r="G877" s="4">
        <v>-292.02199999999999</v>
      </c>
      <c r="H877" s="4">
        <v>5.4139999999999997</v>
      </c>
      <c r="I877" s="4">
        <v>-49.009</v>
      </c>
      <c r="J877" s="4">
        <v>-2.0569999999999999</v>
      </c>
      <c r="K877" s="4">
        <v>-3.0270000000000001</v>
      </c>
    </row>
    <row r="878" spans="1:11" x14ac:dyDescent="0.35">
      <c r="A878" s="1">
        <v>9</v>
      </c>
      <c r="B878" s="1">
        <v>17</v>
      </c>
      <c r="D878" s="1">
        <v>1</v>
      </c>
      <c r="E878" s="1" t="s">
        <v>9</v>
      </c>
      <c r="F878" s="4">
        <v>-13.180999999999999</v>
      </c>
      <c r="G878" s="4">
        <v>-7.9260000000000002</v>
      </c>
      <c r="H878" s="4">
        <v>-13.266999999999999</v>
      </c>
      <c r="I878" s="4">
        <v>126.85299999999999</v>
      </c>
      <c r="J878" s="4">
        <v>3.5089999999999999</v>
      </c>
      <c r="K878" s="4">
        <v>5.1630000000000003</v>
      </c>
    </row>
    <row r="879" spans="1:11" x14ac:dyDescent="0.35">
      <c r="A879" s="1">
        <v>9</v>
      </c>
      <c r="B879" s="1">
        <v>17</v>
      </c>
      <c r="D879" s="1">
        <v>1</v>
      </c>
      <c r="E879" s="1" t="s">
        <v>10</v>
      </c>
      <c r="F879" s="4">
        <v>6.8929999999999998</v>
      </c>
      <c r="G879" s="4">
        <v>4.1210000000000004</v>
      </c>
      <c r="H879" s="4">
        <v>23.242999999999999</v>
      </c>
      <c r="I879" s="4">
        <v>-220.435</v>
      </c>
      <c r="J879" s="4">
        <v>-6.8230000000000004</v>
      </c>
      <c r="K879" s="4">
        <v>-10.038</v>
      </c>
    </row>
    <row r="880" spans="1:11" x14ac:dyDescent="0.35">
      <c r="A880" s="1">
        <v>9</v>
      </c>
      <c r="B880" s="1">
        <v>17</v>
      </c>
      <c r="D880" s="1">
        <v>1</v>
      </c>
      <c r="E880" s="1" t="s">
        <v>11</v>
      </c>
      <c r="F880" s="4">
        <v>-5.5759999999999996</v>
      </c>
      <c r="G880" s="4">
        <v>-3.3460000000000001</v>
      </c>
      <c r="H880" s="4">
        <v>-10.138999999999999</v>
      </c>
      <c r="I880" s="4">
        <v>96.44</v>
      </c>
      <c r="J880" s="4">
        <v>2.87</v>
      </c>
      <c r="K880" s="4">
        <v>4.2229999999999999</v>
      </c>
    </row>
    <row r="881" spans="1:11" x14ac:dyDescent="0.35">
      <c r="A881" s="1">
        <v>9</v>
      </c>
      <c r="B881" s="1">
        <v>17</v>
      </c>
      <c r="D881" s="1">
        <v>1</v>
      </c>
      <c r="E881" s="1" t="s">
        <v>12</v>
      </c>
      <c r="F881" s="4">
        <v>-554.95500000000004</v>
      </c>
      <c r="G881" s="4">
        <v>-371.93200000000002</v>
      </c>
      <c r="H881" s="4">
        <v>8.4269999999999996</v>
      </c>
      <c r="I881" s="4">
        <v>-77.412999999999997</v>
      </c>
      <c r="J881" s="4">
        <v>-3.0409999999999999</v>
      </c>
      <c r="K881" s="4">
        <v>-4.4740000000000002</v>
      </c>
    </row>
    <row r="882" spans="1:11" x14ac:dyDescent="0.35">
      <c r="A882" s="1">
        <v>9</v>
      </c>
      <c r="B882" s="1">
        <v>10</v>
      </c>
      <c r="D882" s="1">
        <v>5</v>
      </c>
      <c r="E882" s="1" t="s">
        <v>9</v>
      </c>
      <c r="F882" s="4">
        <v>29.187000000000001</v>
      </c>
      <c r="G882" s="4">
        <v>19.09</v>
      </c>
      <c r="H882" s="4">
        <v>-2.5910000000000002</v>
      </c>
      <c r="I882" s="4">
        <v>22.658999999999999</v>
      </c>
      <c r="J882" s="4">
        <v>1.0209999999999999</v>
      </c>
      <c r="K882" s="4">
        <v>1.5009999999999999</v>
      </c>
    </row>
    <row r="883" spans="1:11" x14ac:dyDescent="0.35">
      <c r="A883" s="1">
        <v>9</v>
      </c>
      <c r="B883" s="1">
        <v>10</v>
      </c>
      <c r="D883" s="1">
        <v>5</v>
      </c>
      <c r="E883" s="1" t="s">
        <v>10</v>
      </c>
      <c r="F883" s="4">
        <v>-23.114999999999998</v>
      </c>
      <c r="G883" s="4">
        <v>-15.208</v>
      </c>
      <c r="H883" s="4">
        <v>2.4</v>
      </c>
      <c r="I883" s="4">
        <v>-20.890999999999998</v>
      </c>
      <c r="J883" s="4">
        <v>-0.94799999999999995</v>
      </c>
      <c r="K883" s="4">
        <v>-1.395</v>
      </c>
    </row>
    <row r="884" spans="1:11" x14ac:dyDescent="0.35">
      <c r="A884" s="1">
        <v>9</v>
      </c>
      <c r="B884" s="1">
        <v>10</v>
      </c>
      <c r="D884" s="1">
        <v>5</v>
      </c>
      <c r="E884" s="1" t="s">
        <v>11</v>
      </c>
      <c r="F884" s="4">
        <v>16.344999999999999</v>
      </c>
      <c r="G884" s="4">
        <v>10.718</v>
      </c>
      <c r="H884" s="4">
        <v>-1.56</v>
      </c>
      <c r="I884" s="4">
        <v>13.606999999999999</v>
      </c>
      <c r="J884" s="4">
        <v>0.61499999999999999</v>
      </c>
      <c r="K884" s="4">
        <v>0.90500000000000003</v>
      </c>
    </row>
    <row r="885" spans="1:11" x14ac:dyDescent="0.35">
      <c r="A885" s="1">
        <v>9</v>
      </c>
      <c r="B885" s="1">
        <v>10</v>
      </c>
      <c r="D885" s="1">
        <v>5</v>
      </c>
      <c r="E885" s="1" t="s">
        <v>12</v>
      </c>
      <c r="F885" s="4">
        <v>-66.906000000000006</v>
      </c>
      <c r="G885" s="4">
        <v>-43.268999999999998</v>
      </c>
      <c r="H885" s="4">
        <v>1.351</v>
      </c>
      <c r="I885" s="4">
        <v>-11.816000000000001</v>
      </c>
      <c r="J885" s="4">
        <v>-0.53200000000000003</v>
      </c>
      <c r="K885" s="4">
        <v>-0.78300000000000003</v>
      </c>
    </row>
    <row r="886" spans="1:11" x14ac:dyDescent="0.35">
      <c r="A886" s="1">
        <v>9</v>
      </c>
      <c r="B886" s="1">
        <v>10</v>
      </c>
      <c r="D886" s="1">
        <v>4</v>
      </c>
      <c r="E886" s="1" t="s">
        <v>9</v>
      </c>
      <c r="F886" s="4">
        <v>17.651</v>
      </c>
      <c r="G886" s="4">
        <v>11.693</v>
      </c>
      <c r="H886" s="4">
        <v>-3.9590000000000001</v>
      </c>
      <c r="I886" s="4">
        <v>35.774999999999999</v>
      </c>
      <c r="J886" s="4">
        <v>1.4830000000000001</v>
      </c>
      <c r="K886" s="4">
        <v>2.181</v>
      </c>
    </row>
    <row r="887" spans="1:11" x14ac:dyDescent="0.35">
      <c r="A887" s="1">
        <v>9</v>
      </c>
      <c r="B887" s="1">
        <v>10</v>
      </c>
      <c r="D887" s="1">
        <v>4</v>
      </c>
      <c r="E887" s="1" t="s">
        <v>10</v>
      </c>
      <c r="F887" s="4">
        <v>-18.228000000000002</v>
      </c>
      <c r="G887" s="4">
        <v>-12.047000000000001</v>
      </c>
      <c r="H887" s="4">
        <v>3.718</v>
      </c>
      <c r="I887" s="4">
        <v>-33.46</v>
      </c>
      <c r="J887" s="4">
        <v>-1.401</v>
      </c>
      <c r="K887" s="4">
        <v>-2.0609999999999999</v>
      </c>
    </row>
    <row r="888" spans="1:11" x14ac:dyDescent="0.35">
      <c r="A888" s="1">
        <v>9</v>
      </c>
      <c r="B888" s="1">
        <v>10</v>
      </c>
      <c r="D888" s="1">
        <v>4</v>
      </c>
      <c r="E888" s="1" t="s">
        <v>11</v>
      </c>
      <c r="F888" s="4">
        <v>11.212</v>
      </c>
      <c r="G888" s="4">
        <v>7.4189999999999996</v>
      </c>
      <c r="H888" s="4">
        <v>-2.399</v>
      </c>
      <c r="I888" s="4">
        <v>21.632999999999999</v>
      </c>
      <c r="J888" s="4">
        <v>0.90100000000000002</v>
      </c>
      <c r="K888" s="4">
        <v>1.3260000000000001</v>
      </c>
    </row>
    <row r="889" spans="1:11" x14ac:dyDescent="0.35">
      <c r="A889" s="1">
        <v>9</v>
      </c>
      <c r="B889" s="1">
        <v>10</v>
      </c>
      <c r="D889" s="1">
        <v>4</v>
      </c>
      <c r="E889" s="1" t="s">
        <v>12</v>
      </c>
      <c r="F889" s="4">
        <v>-140.708</v>
      </c>
      <c r="G889" s="4">
        <v>-91.382999999999996</v>
      </c>
      <c r="H889" s="4">
        <v>4.6040000000000001</v>
      </c>
      <c r="I889" s="4">
        <v>-40.786000000000001</v>
      </c>
      <c r="J889" s="4">
        <v>-1.788</v>
      </c>
      <c r="K889" s="4">
        <v>-2.63</v>
      </c>
    </row>
    <row r="890" spans="1:11" x14ac:dyDescent="0.35">
      <c r="A890" s="1">
        <v>9</v>
      </c>
      <c r="B890" s="1">
        <v>10</v>
      </c>
      <c r="D890" s="1">
        <v>3</v>
      </c>
      <c r="E890" s="1" t="s">
        <v>9</v>
      </c>
      <c r="F890" s="4">
        <v>18.524000000000001</v>
      </c>
      <c r="G890" s="4">
        <v>12.198</v>
      </c>
      <c r="H890" s="4">
        <v>-5.157</v>
      </c>
      <c r="I890" s="4">
        <v>47.319000000000003</v>
      </c>
      <c r="J890" s="4">
        <v>1.883</v>
      </c>
      <c r="K890" s="4">
        <v>2.7709999999999999</v>
      </c>
    </row>
    <row r="891" spans="1:11" x14ac:dyDescent="0.35">
      <c r="A891" s="1">
        <v>9</v>
      </c>
      <c r="B891" s="1">
        <v>10</v>
      </c>
      <c r="D891" s="1">
        <v>3</v>
      </c>
      <c r="E891" s="1" t="s">
        <v>10</v>
      </c>
      <c r="F891" s="4">
        <v>-17.978999999999999</v>
      </c>
      <c r="G891" s="4">
        <v>-11.835000000000001</v>
      </c>
      <c r="H891" s="4">
        <v>4.9729999999999999</v>
      </c>
      <c r="I891" s="4">
        <v>-45.485999999999997</v>
      </c>
      <c r="J891" s="4">
        <v>-1.8280000000000001</v>
      </c>
      <c r="K891" s="4">
        <v>-2.69</v>
      </c>
    </row>
    <row r="892" spans="1:11" x14ac:dyDescent="0.35">
      <c r="A892" s="1">
        <v>9</v>
      </c>
      <c r="B892" s="1">
        <v>10</v>
      </c>
      <c r="D892" s="1">
        <v>3</v>
      </c>
      <c r="E892" s="1" t="s">
        <v>11</v>
      </c>
      <c r="F892" s="4">
        <v>11.407</v>
      </c>
      <c r="G892" s="4">
        <v>7.51</v>
      </c>
      <c r="H892" s="4">
        <v>-3.165</v>
      </c>
      <c r="I892" s="4">
        <v>29</v>
      </c>
      <c r="J892" s="4">
        <v>1.1599999999999999</v>
      </c>
      <c r="K892" s="4">
        <v>1.706</v>
      </c>
    </row>
    <row r="893" spans="1:11" x14ac:dyDescent="0.35">
      <c r="A893" s="1">
        <v>9</v>
      </c>
      <c r="B893" s="1">
        <v>10</v>
      </c>
      <c r="D893" s="1">
        <v>3</v>
      </c>
      <c r="E893" s="1" t="s">
        <v>12</v>
      </c>
      <c r="F893" s="4">
        <v>-213.191</v>
      </c>
      <c r="G893" s="4">
        <v>-138.59399999999999</v>
      </c>
      <c r="H893" s="4">
        <v>9.1349999999999998</v>
      </c>
      <c r="I893" s="4">
        <v>-82.028000000000006</v>
      </c>
      <c r="J893" s="4">
        <v>-3.4849999999999999</v>
      </c>
      <c r="K893" s="4">
        <v>-5.1260000000000003</v>
      </c>
    </row>
    <row r="894" spans="1:11" x14ac:dyDescent="0.35">
      <c r="A894" s="1">
        <v>9</v>
      </c>
      <c r="B894" s="1">
        <v>10</v>
      </c>
      <c r="D894" s="1">
        <v>2</v>
      </c>
      <c r="E894" s="1" t="s">
        <v>9</v>
      </c>
      <c r="F894" s="4">
        <v>18.283000000000001</v>
      </c>
      <c r="G894" s="4">
        <v>11.984</v>
      </c>
      <c r="H894" s="4">
        <v>-5.851</v>
      </c>
      <c r="I894" s="4">
        <v>54.561999999999998</v>
      </c>
      <c r="J894" s="4">
        <v>2.0720000000000001</v>
      </c>
      <c r="K894" s="4">
        <v>3.048</v>
      </c>
    </row>
    <row r="895" spans="1:11" x14ac:dyDescent="0.35">
      <c r="A895" s="1">
        <v>9</v>
      </c>
      <c r="B895" s="1">
        <v>10</v>
      </c>
      <c r="D895" s="1">
        <v>2</v>
      </c>
      <c r="E895" s="1" t="s">
        <v>10</v>
      </c>
      <c r="F895" s="4">
        <v>-18.803999999999998</v>
      </c>
      <c r="G895" s="4">
        <v>-12.298999999999999</v>
      </c>
      <c r="H895" s="4">
        <v>5.992</v>
      </c>
      <c r="I895" s="4">
        <v>-55.735999999999997</v>
      </c>
      <c r="J895" s="4">
        <v>-2.15</v>
      </c>
      <c r="K895" s="4">
        <v>-3.1640000000000001</v>
      </c>
    </row>
    <row r="896" spans="1:11" x14ac:dyDescent="0.35">
      <c r="A896" s="1">
        <v>9</v>
      </c>
      <c r="B896" s="1">
        <v>10</v>
      </c>
      <c r="D896" s="1">
        <v>2</v>
      </c>
      <c r="E896" s="1" t="s">
        <v>11</v>
      </c>
      <c r="F896" s="4">
        <v>11.59</v>
      </c>
      <c r="G896" s="4">
        <v>7.5890000000000004</v>
      </c>
      <c r="H896" s="4">
        <v>-3.7010000000000001</v>
      </c>
      <c r="I896" s="4">
        <v>34.466999999999999</v>
      </c>
      <c r="J896" s="4">
        <v>1.319</v>
      </c>
      <c r="K896" s="4">
        <v>1.9410000000000001</v>
      </c>
    </row>
    <row r="897" spans="1:11" x14ac:dyDescent="0.35">
      <c r="A897" s="1">
        <v>9</v>
      </c>
      <c r="B897" s="1">
        <v>10</v>
      </c>
      <c r="D897" s="1">
        <v>2</v>
      </c>
      <c r="E897" s="1" t="s">
        <v>12</v>
      </c>
      <c r="F897" s="4">
        <v>-285.04599999999999</v>
      </c>
      <c r="G897" s="4">
        <v>-185.346</v>
      </c>
      <c r="H897" s="4">
        <v>14.641999999999999</v>
      </c>
      <c r="I897" s="4">
        <v>-132.893</v>
      </c>
      <c r="J897" s="4">
        <v>-5.4980000000000002</v>
      </c>
      <c r="K897" s="4">
        <v>-8.0890000000000004</v>
      </c>
    </row>
    <row r="898" spans="1:11" x14ac:dyDescent="0.35">
      <c r="A898" s="1">
        <v>9</v>
      </c>
      <c r="B898" s="1">
        <v>10</v>
      </c>
      <c r="D898" s="1">
        <v>1</v>
      </c>
      <c r="E898" s="1" t="s">
        <v>9</v>
      </c>
      <c r="F898" s="4">
        <v>11.583</v>
      </c>
      <c r="G898" s="4">
        <v>7.5510000000000002</v>
      </c>
      <c r="H898" s="4">
        <v>-4.2649999999999997</v>
      </c>
      <c r="I898" s="4">
        <v>40.481999999999999</v>
      </c>
      <c r="J898" s="4">
        <v>1.244</v>
      </c>
      <c r="K898" s="4">
        <v>1.83</v>
      </c>
    </row>
    <row r="899" spans="1:11" x14ac:dyDescent="0.35">
      <c r="A899" s="1">
        <v>9</v>
      </c>
      <c r="B899" s="1">
        <v>10</v>
      </c>
      <c r="D899" s="1">
        <v>1</v>
      </c>
      <c r="E899" s="1" t="s">
        <v>10</v>
      </c>
      <c r="F899" s="4">
        <v>-5.7359999999999998</v>
      </c>
      <c r="G899" s="4">
        <v>-3.7469999999999999</v>
      </c>
      <c r="H899" s="4">
        <v>5.1849999999999996</v>
      </c>
      <c r="I899" s="4">
        <v>-49.097000000000001</v>
      </c>
      <c r="J899" s="4">
        <v>-1.5529999999999999</v>
      </c>
      <c r="K899" s="4">
        <v>-2.2850000000000001</v>
      </c>
    </row>
    <row r="900" spans="1:11" x14ac:dyDescent="0.35">
      <c r="A900" s="1">
        <v>9</v>
      </c>
      <c r="B900" s="1">
        <v>10</v>
      </c>
      <c r="D900" s="1">
        <v>1</v>
      </c>
      <c r="E900" s="1" t="s">
        <v>11</v>
      </c>
      <c r="F900" s="4">
        <v>4.8109999999999999</v>
      </c>
      <c r="G900" s="4">
        <v>3.1379999999999999</v>
      </c>
      <c r="H900" s="4">
        <v>-2.625</v>
      </c>
      <c r="I900" s="4">
        <v>24.882000000000001</v>
      </c>
      <c r="J900" s="4">
        <v>0.77700000000000002</v>
      </c>
      <c r="K900" s="4">
        <v>1.143</v>
      </c>
    </row>
    <row r="901" spans="1:11" x14ac:dyDescent="0.35">
      <c r="A901" s="1">
        <v>9</v>
      </c>
      <c r="B901" s="1">
        <v>10</v>
      </c>
      <c r="D901" s="1">
        <v>1</v>
      </c>
      <c r="E901" s="1" t="s">
        <v>12</v>
      </c>
      <c r="F901" s="4">
        <v>-354.66500000000002</v>
      </c>
      <c r="G901" s="4">
        <v>-230.55099999999999</v>
      </c>
      <c r="H901" s="4">
        <v>19.948</v>
      </c>
      <c r="I901" s="4">
        <v>-182.65700000000001</v>
      </c>
      <c r="J901" s="4">
        <v>-7.2770000000000001</v>
      </c>
      <c r="K901" s="4">
        <v>-10.706</v>
      </c>
    </row>
    <row r="902" spans="1:11" x14ac:dyDescent="0.35">
      <c r="A902" s="1">
        <v>10</v>
      </c>
      <c r="B902" s="1">
        <v>25</v>
      </c>
      <c r="D902" s="1">
        <v>5</v>
      </c>
      <c r="E902" s="1" t="s">
        <v>9</v>
      </c>
      <c r="F902" s="4">
        <v>-15.196</v>
      </c>
      <c r="G902" s="4">
        <v>-9.2279999999999998</v>
      </c>
      <c r="H902" s="4">
        <v>-0.84799999999999998</v>
      </c>
      <c r="I902" s="4">
        <v>7.3479999999999999</v>
      </c>
      <c r="J902" s="4">
        <v>0.52</v>
      </c>
      <c r="K902" s="4">
        <v>0.76500000000000001</v>
      </c>
    </row>
    <row r="903" spans="1:11" x14ac:dyDescent="0.35">
      <c r="A903" s="1">
        <v>10</v>
      </c>
      <c r="B903" s="1">
        <v>25</v>
      </c>
      <c r="D903" s="1">
        <v>5</v>
      </c>
      <c r="E903" s="1" t="s">
        <v>10</v>
      </c>
      <c r="F903" s="4">
        <v>11.238</v>
      </c>
      <c r="G903" s="4">
        <v>6.8540000000000001</v>
      </c>
      <c r="H903" s="4">
        <v>0.378</v>
      </c>
      <c r="I903" s="4">
        <v>-2.657</v>
      </c>
      <c r="J903" s="4">
        <v>-0.123</v>
      </c>
      <c r="K903" s="4">
        <v>-0.18099999999999999</v>
      </c>
    </row>
    <row r="904" spans="1:11" x14ac:dyDescent="0.35">
      <c r="A904" s="1">
        <v>10</v>
      </c>
      <c r="B904" s="1">
        <v>25</v>
      </c>
      <c r="D904" s="1">
        <v>5</v>
      </c>
      <c r="E904" s="1" t="s">
        <v>11</v>
      </c>
      <c r="F904" s="4">
        <v>-8.2609999999999992</v>
      </c>
      <c r="G904" s="4">
        <v>-5.0259999999999998</v>
      </c>
      <c r="H904" s="4">
        <v>-0.35399999999999998</v>
      </c>
      <c r="I904" s="4">
        <v>2.8530000000000002</v>
      </c>
      <c r="J904" s="4">
        <v>0.20100000000000001</v>
      </c>
      <c r="K904" s="4">
        <v>0.29599999999999999</v>
      </c>
    </row>
    <row r="905" spans="1:11" x14ac:dyDescent="0.35">
      <c r="A905" s="1">
        <v>10</v>
      </c>
      <c r="B905" s="1">
        <v>25</v>
      </c>
      <c r="D905" s="1">
        <v>5</v>
      </c>
      <c r="E905" s="1" t="s">
        <v>12</v>
      </c>
      <c r="F905" s="4">
        <v>-22.789000000000001</v>
      </c>
      <c r="G905" s="4">
        <v>-13.840999999999999</v>
      </c>
      <c r="H905" s="4">
        <v>-0.37</v>
      </c>
      <c r="I905" s="4">
        <v>3.206</v>
      </c>
      <c r="J905" s="4">
        <v>0.22700000000000001</v>
      </c>
      <c r="K905" s="4">
        <v>0.33400000000000002</v>
      </c>
    </row>
    <row r="906" spans="1:11" x14ac:dyDescent="0.35">
      <c r="A906" s="1">
        <v>10</v>
      </c>
      <c r="B906" s="1">
        <v>25</v>
      </c>
      <c r="D906" s="1">
        <v>4</v>
      </c>
      <c r="E906" s="1" t="s">
        <v>9</v>
      </c>
      <c r="F906" s="4">
        <v>-8.2729999999999997</v>
      </c>
      <c r="G906" s="4">
        <v>-5.0860000000000003</v>
      </c>
      <c r="H906" s="4">
        <v>-1.171</v>
      </c>
      <c r="I906" s="4">
        <v>10.986000000000001</v>
      </c>
      <c r="J906" s="4">
        <v>0.70499999999999996</v>
      </c>
      <c r="K906" s="4">
        <v>1.038</v>
      </c>
    </row>
    <row r="907" spans="1:11" x14ac:dyDescent="0.35">
      <c r="A907" s="1">
        <v>10</v>
      </c>
      <c r="B907" s="1">
        <v>25</v>
      </c>
      <c r="D907" s="1">
        <v>4</v>
      </c>
      <c r="E907" s="1" t="s">
        <v>10</v>
      </c>
      <c r="F907" s="4">
        <v>9.2870000000000008</v>
      </c>
      <c r="G907" s="4">
        <v>5.6920000000000002</v>
      </c>
      <c r="H907" s="4">
        <v>0.53300000000000003</v>
      </c>
      <c r="I907" s="4">
        <v>-4.5330000000000004</v>
      </c>
      <c r="J907" s="4">
        <v>-0.28299999999999997</v>
      </c>
      <c r="K907" s="4">
        <v>-0.41699999999999998</v>
      </c>
    </row>
    <row r="908" spans="1:11" x14ac:dyDescent="0.35">
      <c r="A908" s="1">
        <v>10</v>
      </c>
      <c r="B908" s="1">
        <v>25</v>
      </c>
      <c r="D908" s="1">
        <v>4</v>
      </c>
      <c r="E908" s="1" t="s">
        <v>11</v>
      </c>
      <c r="F908" s="4">
        <v>-5.4870000000000001</v>
      </c>
      <c r="G908" s="4">
        <v>-3.3679999999999999</v>
      </c>
      <c r="H908" s="4">
        <v>-0.51300000000000001</v>
      </c>
      <c r="I908" s="4">
        <v>4.6879999999999997</v>
      </c>
      <c r="J908" s="4">
        <v>0.309</v>
      </c>
      <c r="K908" s="4">
        <v>0.45500000000000002</v>
      </c>
    </row>
    <row r="909" spans="1:11" x14ac:dyDescent="0.35">
      <c r="A909" s="1">
        <v>10</v>
      </c>
      <c r="B909" s="1">
        <v>25</v>
      </c>
      <c r="D909" s="1">
        <v>4</v>
      </c>
      <c r="E909" s="1" t="s">
        <v>12</v>
      </c>
      <c r="F909" s="4">
        <v>-49.564</v>
      </c>
      <c r="G909" s="4">
        <v>-30.24</v>
      </c>
      <c r="H909" s="4">
        <v>-0.96199999999999997</v>
      </c>
      <c r="I909" s="4">
        <v>8.5329999999999995</v>
      </c>
      <c r="J909" s="4">
        <v>0.59699999999999998</v>
      </c>
      <c r="K909" s="4">
        <v>0.879</v>
      </c>
    </row>
    <row r="910" spans="1:11" x14ac:dyDescent="0.35">
      <c r="A910" s="1">
        <v>10</v>
      </c>
      <c r="B910" s="1">
        <v>25</v>
      </c>
      <c r="D910" s="1">
        <v>3</v>
      </c>
      <c r="E910" s="1" t="s">
        <v>9</v>
      </c>
      <c r="F910" s="4">
        <v>-9.6069999999999993</v>
      </c>
      <c r="G910" s="4">
        <v>-5.8780000000000001</v>
      </c>
      <c r="H910" s="4">
        <v>-1.401</v>
      </c>
      <c r="I910" s="4">
        <v>13.266</v>
      </c>
      <c r="J910" s="4">
        <v>0.83799999999999997</v>
      </c>
      <c r="K910" s="4">
        <v>1.2330000000000001</v>
      </c>
    </row>
    <row r="911" spans="1:11" x14ac:dyDescent="0.35">
      <c r="A911" s="1">
        <v>10</v>
      </c>
      <c r="B911" s="1">
        <v>25</v>
      </c>
      <c r="D911" s="1">
        <v>3</v>
      </c>
      <c r="E911" s="1" t="s">
        <v>10</v>
      </c>
      <c r="F911" s="4">
        <v>9.1839999999999993</v>
      </c>
      <c r="G911" s="4">
        <v>5.6219999999999999</v>
      </c>
      <c r="H911" s="4">
        <v>0.93700000000000006</v>
      </c>
      <c r="I911" s="4">
        <v>-8.5449999999999999</v>
      </c>
      <c r="J911" s="4">
        <v>-0.55000000000000004</v>
      </c>
      <c r="K911" s="4">
        <v>-0.80900000000000005</v>
      </c>
    </row>
    <row r="912" spans="1:11" x14ac:dyDescent="0.35">
      <c r="A912" s="1">
        <v>10</v>
      </c>
      <c r="B912" s="1">
        <v>25</v>
      </c>
      <c r="D912" s="1">
        <v>3</v>
      </c>
      <c r="E912" s="1" t="s">
        <v>11</v>
      </c>
      <c r="F912" s="4">
        <v>-5.8719999999999999</v>
      </c>
      <c r="G912" s="4">
        <v>-3.5939999999999999</v>
      </c>
      <c r="H912" s="4">
        <v>-0.72199999999999998</v>
      </c>
      <c r="I912" s="4">
        <v>6.7359999999999998</v>
      </c>
      <c r="J912" s="4">
        <v>0.434</v>
      </c>
      <c r="K912" s="4">
        <v>0.63800000000000001</v>
      </c>
    </row>
    <row r="913" spans="1:11" x14ac:dyDescent="0.35">
      <c r="A913" s="1">
        <v>10</v>
      </c>
      <c r="B913" s="1">
        <v>25</v>
      </c>
      <c r="D913" s="1">
        <v>3</v>
      </c>
      <c r="E913" s="1" t="s">
        <v>12</v>
      </c>
      <c r="F913" s="4">
        <v>-76.117000000000004</v>
      </c>
      <c r="G913" s="4">
        <v>-46.506</v>
      </c>
      <c r="H913" s="4">
        <v>-1.756</v>
      </c>
      <c r="I913" s="4">
        <v>15.932</v>
      </c>
      <c r="J913" s="4">
        <v>1.0960000000000001</v>
      </c>
      <c r="K913" s="4">
        <v>1.613</v>
      </c>
    </row>
    <row r="914" spans="1:11" x14ac:dyDescent="0.35">
      <c r="A914" s="1">
        <v>10</v>
      </c>
      <c r="B914" s="1">
        <v>25</v>
      </c>
      <c r="D914" s="1">
        <v>2</v>
      </c>
      <c r="E914" s="1" t="s">
        <v>9</v>
      </c>
      <c r="F914" s="4">
        <v>-9.7010000000000005</v>
      </c>
      <c r="G914" s="4">
        <v>-5.9409999999999998</v>
      </c>
      <c r="H914" s="4">
        <v>-1.298</v>
      </c>
      <c r="I914" s="4">
        <v>12.48</v>
      </c>
      <c r="J914" s="4">
        <v>0.78300000000000003</v>
      </c>
      <c r="K914" s="4">
        <v>1.1519999999999999</v>
      </c>
    </row>
    <row r="915" spans="1:11" x14ac:dyDescent="0.35">
      <c r="A915" s="1">
        <v>10</v>
      </c>
      <c r="B915" s="1">
        <v>25</v>
      </c>
      <c r="D915" s="1">
        <v>2</v>
      </c>
      <c r="E915" s="1" t="s">
        <v>10</v>
      </c>
      <c r="F915" s="4">
        <v>10.922000000000001</v>
      </c>
      <c r="G915" s="4">
        <v>6.6870000000000003</v>
      </c>
      <c r="H915" s="4">
        <v>1.1910000000000001</v>
      </c>
      <c r="I915" s="4">
        <v>-10.509</v>
      </c>
      <c r="J915" s="4">
        <v>-0.75800000000000001</v>
      </c>
      <c r="K915" s="4">
        <v>-1.1160000000000001</v>
      </c>
    </row>
    <row r="916" spans="1:11" x14ac:dyDescent="0.35">
      <c r="A916" s="1">
        <v>10</v>
      </c>
      <c r="B916" s="1">
        <v>25</v>
      </c>
      <c r="D916" s="1">
        <v>2</v>
      </c>
      <c r="E916" s="1" t="s">
        <v>11</v>
      </c>
      <c r="F916" s="4">
        <v>-6.4450000000000003</v>
      </c>
      <c r="G916" s="4">
        <v>-3.9460000000000002</v>
      </c>
      <c r="H916" s="4">
        <v>-0.76600000000000001</v>
      </c>
      <c r="I916" s="4">
        <v>7.1130000000000004</v>
      </c>
      <c r="J916" s="4">
        <v>0.48199999999999998</v>
      </c>
      <c r="K916" s="4">
        <v>0.70899999999999996</v>
      </c>
    </row>
    <row r="917" spans="1:11" x14ac:dyDescent="0.35">
      <c r="A917" s="1">
        <v>10</v>
      </c>
      <c r="B917" s="1">
        <v>25</v>
      </c>
      <c r="D917" s="1">
        <v>2</v>
      </c>
      <c r="E917" s="1" t="s">
        <v>12</v>
      </c>
      <c r="F917" s="4">
        <v>-102.63500000000001</v>
      </c>
      <c r="G917" s="4">
        <v>-62.750999999999998</v>
      </c>
      <c r="H917" s="4">
        <v>-2.7050000000000001</v>
      </c>
      <c r="I917" s="4">
        <v>24.902999999999999</v>
      </c>
      <c r="J917" s="4">
        <v>1.6910000000000001</v>
      </c>
      <c r="K917" s="4">
        <v>2.488</v>
      </c>
    </row>
    <row r="918" spans="1:11" x14ac:dyDescent="0.35">
      <c r="A918" s="1">
        <v>10</v>
      </c>
      <c r="B918" s="1">
        <v>25</v>
      </c>
      <c r="D918" s="1">
        <v>1</v>
      </c>
      <c r="E918" s="1" t="s">
        <v>9</v>
      </c>
      <c r="F918" s="4">
        <v>-7.1159999999999997</v>
      </c>
      <c r="G918" s="4">
        <v>-4.359</v>
      </c>
      <c r="H918" s="4">
        <v>-1.1639999999999999</v>
      </c>
      <c r="I918" s="4">
        <v>11.637</v>
      </c>
      <c r="J918" s="4">
        <v>0.57899999999999996</v>
      </c>
      <c r="K918" s="4">
        <v>0.85199999999999998</v>
      </c>
    </row>
    <row r="919" spans="1:11" x14ac:dyDescent="0.35">
      <c r="A919" s="1">
        <v>10</v>
      </c>
      <c r="B919" s="1">
        <v>25</v>
      </c>
      <c r="D919" s="1">
        <v>1</v>
      </c>
      <c r="E919" s="1" t="s">
        <v>10</v>
      </c>
      <c r="F919" s="4">
        <v>3.5870000000000002</v>
      </c>
      <c r="G919" s="4">
        <v>2.19</v>
      </c>
      <c r="H919" s="4">
        <v>3.9529999999999998</v>
      </c>
      <c r="I919" s="4">
        <v>-38.863</v>
      </c>
      <c r="J919" s="4">
        <v>-2.2799999999999998</v>
      </c>
      <c r="K919" s="4">
        <v>-3.355</v>
      </c>
    </row>
    <row r="920" spans="1:11" x14ac:dyDescent="0.35">
      <c r="A920" s="1">
        <v>10</v>
      </c>
      <c r="B920" s="1">
        <v>25</v>
      </c>
      <c r="D920" s="1">
        <v>1</v>
      </c>
      <c r="E920" s="1" t="s">
        <v>11</v>
      </c>
      <c r="F920" s="4">
        <v>-2.9729999999999999</v>
      </c>
      <c r="G920" s="4">
        <v>-1.819</v>
      </c>
      <c r="H920" s="4">
        <v>-1.4139999999999999</v>
      </c>
      <c r="I920" s="4">
        <v>13.997999999999999</v>
      </c>
      <c r="J920" s="4">
        <v>0.79400000000000004</v>
      </c>
      <c r="K920" s="4">
        <v>1.169</v>
      </c>
    </row>
    <row r="921" spans="1:11" x14ac:dyDescent="0.35">
      <c r="A921" s="1">
        <v>10</v>
      </c>
      <c r="B921" s="1">
        <v>25</v>
      </c>
      <c r="D921" s="1">
        <v>1</v>
      </c>
      <c r="E921" s="1" t="s">
        <v>12</v>
      </c>
      <c r="F921" s="4">
        <v>-128.83799999999999</v>
      </c>
      <c r="G921" s="4">
        <v>-78.802999999999997</v>
      </c>
      <c r="H921" s="4">
        <v>-3.6709999999999998</v>
      </c>
      <c r="I921" s="4">
        <v>34.311</v>
      </c>
      <c r="J921" s="4">
        <v>2.2829999999999999</v>
      </c>
      <c r="K921" s="4">
        <v>3.359</v>
      </c>
    </row>
    <row r="922" spans="1:11" x14ac:dyDescent="0.35">
      <c r="A922" s="1">
        <v>10</v>
      </c>
      <c r="B922" s="1">
        <v>18</v>
      </c>
      <c r="D922" s="1">
        <v>5</v>
      </c>
      <c r="E922" s="1" t="s">
        <v>9</v>
      </c>
      <c r="F922" s="4">
        <v>0.97899999999999998</v>
      </c>
      <c r="G922" s="4">
        <v>0.61099999999999999</v>
      </c>
      <c r="H922" s="4">
        <v>-1.5840000000000001</v>
      </c>
      <c r="I922" s="4">
        <v>13.742000000000001</v>
      </c>
      <c r="J922" s="4">
        <v>0.97199999999999998</v>
      </c>
      <c r="K922" s="4">
        <v>1.431</v>
      </c>
    </row>
    <row r="923" spans="1:11" x14ac:dyDescent="0.35">
      <c r="A923" s="1">
        <v>10</v>
      </c>
      <c r="B923" s="1">
        <v>18</v>
      </c>
      <c r="D923" s="1">
        <v>5</v>
      </c>
      <c r="E923" s="1" t="s">
        <v>10</v>
      </c>
      <c r="F923" s="4">
        <v>-0.755</v>
      </c>
      <c r="G923" s="4">
        <v>-0.47599999999999998</v>
      </c>
      <c r="H923" s="4">
        <v>0.91500000000000004</v>
      </c>
      <c r="I923" s="4">
        <v>-7.3449999999999998</v>
      </c>
      <c r="J923" s="4">
        <v>-0.51600000000000001</v>
      </c>
      <c r="K923" s="4">
        <v>-0.75900000000000001</v>
      </c>
    </row>
    <row r="924" spans="1:11" x14ac:dyDescent="0.35">
      <c r="A924" s="1">
        <v>10</v>
      </c>
      <c r="B924" s="1">
        <v>18</v>
      </c>
      <c r="D924" s="1">
        <v>5</v>
      </c>
      <c r="E924" s="1" t="s">
        <v>11</v>
      </c>
      <c r="F924" s="4">
        <v>0.54200000000000004</v>
      </c>
      <c r="G924" s="4">
        <v>0.34</v>
      </c>
      <c r="H924" s="4">
        <v>-0.77500000000000002</v>
      </c>
      <c r="I924" s="4">
        <v>6.54</v>
      </c>
      <c r="J924" s="4">
        <v>0.46500000000000002</v>
      </c>
      <c r="K924" s="4">
        <v>0.68400000000000005</v>
      </c>
    </row>
    <row r="925" spans="1:11" x14ac:dyDescent="0.35">
      <c r="A925" s="1">
        <v>10</v>
      </c>
      <c r="B925" s="1">
        <v>18</v>
      </c>
      <c r="D925" s="1">
        <v>5</v>
      </c>
      <c r="E925" s="1" t="s">
        <v>12</v>
      </c>
      <c r="F925" s="4">
        <v>-46.582000000000001</v>
      </c>
      <c r="G925" s="4">
        <v>-28.286999999999999</v>
      </c>
      <c r="H925" s="4">
        <v>-0.03</v>
      </c>
      <c r="I925" s="4">
        <v>0.26100000000000001</v>
      </c>
      <c r="J925" s="4">
        <v>1.9E-2</v>
      </c>
      <c r="K925" s="4">
        <v>2.7E-2</v>
      </c>
    </row>
    <row r="926" spans="1:11" x14ac:dyDescent="0.35">
      <c r="A926" s="1">
        <v>10</v>
      </c>
      <c r="B926" s="1">
        <v>18</v>
      </c>
      <c r="D926" s="1">
        <v>4</v>
      </c>
      <c r="E926" s="1" t="s">
        <v>9</v>
      </c>
      <c r="F926" s="4">
        <v>0.56799999999999995</v>
      </c>
      <c r="G926" s="4">
        <v>0.35199999999999998</v>
      </c>
      <c r="H926" s="4">
        <v>-1.825</v>
      </c>
      <c r="I926" s="4">
        <v>16.989999999999998</v>
      </c>
      <c r="J926" s="4">
        <v>1.1180000000000001</v>
      </c>
      <c r="K926" s="4">
        <v>1.6439999999999999</v>
      </c>
    </row>
    <row r="927" spans="1:11" x14ac:dyDescent="0.35">
      <c r="A927" s="1">
        <v>10</v>
      </c>
      <c r="B927" s="1">
        <v>18</v>
      </c>
      <c r="D927" s="1">
        <v>4</v>
      </c>
      <c r="E927" s="1" t="s">
        <v>10</v>
      </c>
      <c r="F927" s="4">
        <v>-0.58399999999999996</v>
      </c>
      <c r="G927" s="4">
        <v>-0.36399999999999999</v>
      </c>
      <c r="H927" s="4">
        <v>1.274</v>
      </c>
      <c r="I927" s="4">
        <v>-11.409000000000001</v>
      </c>
      <c r="J927" s="4">
        <v>-0.77300000000000002</v>
      </c>
      <c r="K927" s="4">
        <v>-1.1379999999999999</v>
      </c>
    </row>
    <row r="928" spans="1:11" x14ac:dyDescent="0.35">
      <c r="A928" s="1">
        <v>10</v>
      </c>
      <c r="B928" s="1">
        <v>18</v>
      </c>
      <c r="D928" s="1">
        <v>4</v>
      </c>
      <c r="E928" s="1" t="s">
        <v>11</v>
      </c>
      <c r="F928" s="4">
        <v>0.36</v>
      </c>
      <c r="G928" s="4">
        <v>0.224</v>
      </c>
      <c r="H928" s="4">
        <v>-0.96199999999999997</v>
      </c>
      <c r="I928" s="4">
        <v>8.827</v>
      </c>
      <c r="J928" s="4">
        <v>0.59099999999999997</v>
      </c>
      <c r="K928" s="4">
        <v>0.86899999999999999</v>
      </c>
    </row>
    <row r="929" spans="1:11" x14ac:dyDescent="0.35">
      <c r="A929" s="1">
        <v>10</v>
      </c>
      <c r="B929" s="1">
        <v>18</v>
      </c>
      <c r="D929" s="1">
        <v>4</v>
      </c>
      <c r="E929" s="1" t="s">
        <v>12</v>
      </c>
      <c r="F929" s="4">
        <v>-98.55</v>
      </c>
      <c r="G929" s="4">
        <v>-60.131999999999998</v>
      </c>
      <c r="H929" s="4">
        <v>-8.3000000000000004E-2</v>
      </c>
      <c r="I929" s="4">
        <v>0.73299999999999998</v>
      </c>
      <c r="J929" s="4">
        <v>5.0999999999999997E-2</v>
      </c>
      <c r="K929" s="4">
        <v>7.5999999999999998E-2</v>
      </c>
    </row>
    <row r="930" spans="1:11" x14ac:dyDescent="0.35">
      <c r="A930" s="1">
        <v>10</v>
      </c>
      <c r="B930" s="1">
        <v>18</v>
      </c>
      <c r="D930" s="1">
        <v>3</v>
      </c>
      <c r="E930" s="1" t="s">
        <v>9</v>
      </c>
      <c r="F930" s="4">
        <v>0.752</v>
      </c>
      <c r="G930" s="4">
        <v>0.46800000000000003</v>
      </c>
      <c r="H930" s="4">
        <v>-2.3340000000000001</v>
      </c>
      <c r="I930" s="4">
        <v>21.975999999999999</v>
      </c>
      <c r="J930" s="4">
        <v>1.4219999999999999</v>
      </c>
      <c r="K930" s="4">
        <v>2.0920000000000001</v>
      </c>
    </row>
    <row r="931" spans="1:11" x14ac:dyDescent="0.35">
      <c r="A931" s="1">
        <v>10</v>
      </c>
      <c r="B931" s="1">
        <v>18</v>
      </c>
      <c r="D931" s="1">
        <v>3</v>
      </c>
      <c r="E931" s="1" t="s">
        <v>10</v>
      </c>
      <c r="F931" s="4">
        <v>-0.63500000000000001</v>
      </c>
      <c r="G931" s="4">
        <v>-0.39700000000000002</v>
      </c>
      <c r="H931" s="4">
        <v>1.887</v>
      </c>
      <c r="I931" s="4">
        <v>-17.41</v>
      </c>
      <c r="J931" s="4">
        <v>-1.149</v>
      </c>
      <c r="K931" s="4">
        <v>-1.6910000000000001</v>
      </c>
    </row>
    <row r="932" spans="1:11" x14ac:dyDescent="0.35">
      <c r="A932" s="1">
        <v>10</v>
      </c>
      <c r="B932" s="1">
        <v>18</v>
      </c>
      <c r="D932" s="1">
        <v>3</v>
      </c>
      <c r="E932" s="1" t="s">
        <v>11</v>
      </c>
      <c r="F932" s="4">
        <v>0.434</v>
      </c>
      <c r="G932" s="4">
        <v>0.27</v>
      </c>
      <c r="H932" s="4">
        <v>-1.3160000000000001</v>
      </c>
      <c r="I932" s="4">
        <v>12.276999999999999</v>
      </c>
      <c r="J932" s="4">
        <v>0.80300000000000005</v>
      </c>
      <c r="K932" s="4">
        <v>1.1819999999999999</v>
      </c>
    </row>
    <row r="933" spans="1:11" x14ac:dyDescent="0.35">
      <c r="A933" s="1">
        <v>10</v>
      </c>
      <c r="B933" s="1">
        <v>18</v>
      </c>
      <c r="D933" s="1">
        <v>3</v>
      </c>
      <c r="E933" s="1" t="s">
        <v>12</v>
      </c>
      <c r="F933" s="4">
        <v>-150.95599999999999</v>
      </c>
      <c r="G933" s="4">
        <v>-92.242000000000004</v>
      </c>
      <c r="H933" s="4">
        <v>-0.155</v>
      </c>
      <c r="I933" s="4">
        <v>1.401</v>
      </c>
      <c r="J933" s="4">
        <v>9.6000000000000002E-2</v>
      </c>
      <c r="K933" s="4">
        <v>0.14199999999999999</v>
      </c>
    </row>
    <row r="934" spans="1:11" x14ac:dyDescent="0.35">
      <c r="A934" s="1">
        <v>10</v>
      </c>
      <c r="B934" s="1">
        <v>18</v>
      </c>
      <c r="D934" s="1">
        <v>2</v>
      </c>
      <c r="E934" s="1" t="s">
        <v>9</v>
      </c>
      <c r="F934" s="4">
        <v>0.82599999999999996</v>
      </c>
      <c r="G934" s="4">
        <v>0.51300000000000001</v>
      </c>
      <c r="H934" s="4">
        <v>-2.4119999999999999</v>
      </c>
      <c r="I934" s="4">
        <v>23.09</v>
      </c>
      <c r="J934" s="4">
        <v>1.4710000000000001</v>
      </c>
      <c r="K934" s="4">
        <v>2.165</v>
      </c>
    </row>
    <row r="935" spans="1:11" x14ac:dyDescent="0.35">
      <c r="A935" s="1">
        <v>10</v>
      </c>
      <c r="B935" s="1">
        <v>18</v>
      </c>
      <c r="D935" s="1">
        <v>2</v>
      </c>
      <c r="E935" s="1" t="s">
        <v>10</v>
      </c>
      <c r="F935" s="4">
        <v>-0.85199999999999998</v>
      </c>
      <c r="G935" s="4">
        <v>-0.53100000000000003</v>
      </c>
      <c r="H935" s="4">
        <v>2.4239999999999999</v>
      </c>
      <c r="I935" s="4">
        <v>-22.504999999999999</v>
      </c>
      <c r="J935" s="4">
        <v>-1.52</v>
      </c>
      <c r="K935" s="4">
        <v>-2.2360000000000002</v>
      </c>
    </row>
    <row r="936" spans="1:11" x14ac:dyDescent="0.35">
      <c r="A936" s="1">
        <v>10</v>
      </c>
      <c r="B936" s="1">
        <v>18</v>
      </c>
      <c r="D936" s="1">
        <v>2</v>
      </c>
      <c r="E936" s="1" t="s">
        <v>11</v>
      </c>
      <c r="F936" s="4">
        <v>0.52400000000000002</v>
      </c>
      <c r="G936" s="4">
        <v>0.32600000000000001</v>
      </c>
      <c r="H936" s="4">
        <v>-1.5069999999999999</v>
      </c>
      <c r="I936" s="4">
        <v>14.224</v>
      </c>
      <c r="J936" s="4">
        <v>0.93500000000000005</v>
      </c>
      <c r="K936" s="4">
        <v>1.375</v>
      </c>
    </row>
    <row r="937" spans="1:11" x14ac:dyDescent="0.35">
      <c r="A937" s="1">
        <v>10</v>
      </c>
      <c r="B937" s="1">
        <v>18</v>
      </c>
      <c r="D937" s="1">
        <v>2</v>
      </c>
      <c r="E937" s="1" t="s">
        <v>12</v>
      </c>
      <c r="F937" s="4">
        <v>-203.37700000000001</v>
      </c>
      <c r="G937" s="4">
        <v>-124.36199999999999</v>
      </c>
      <c r="H937" s="4">
        <v>-0.24199999999999999</v>
      </c>
      <c r="I937" s="4">
        <v>2.2250000000000001</v>
      </c>
      <c r="J937" s="4">
        <v>0.151</v>
      </c>
      <c r="K937" s="4">
        <v>0.222</v>
      </c>
    </row>
    <row r="938" spans="1:11" x14ac:dyDescent="0.35">
      <c r="A938" s="1">
        <v>10</v>
      </c>
      <c r="B938" s="1">
        <v>18</v>
      </c>
      <c r="D938" s="1">
        <v>1</v>
      </c>
      <c r="E938" s="1" t="s">
        <v>9</v>
      </c>
      <c r="F938" s="4">
        <v>0.60099999999999998</v>
      </c>
      <c r="G938" s="4">
        <v>0.37</v>
      </c>
      <c r="H938" s="4">
        <v>-1.9710000000000001</v>
      </c>
      <c r="I938" s="4">
        <v>19.609000000000002</v>
      </c>
      <c r="J938" s="4">
        <v>1.073</v>
      </c>
      <c r="K938" s="4">
        <v>1.579</v>
      </c>
    </row>
    <row r="939" spans="1:11" x14ac:dyDescent="0.35">
      <c r="A939" s="1">
        <v>10</v>
      </c>
      <c r="B939" s="1">
        <v>18</v>
      </c>
      <c r="D939" s="1">
        <v>1</v>
      </c>
      <c r="E939" s="1" t="s">
        <v>10</v>
      </c>
      <c r="F939" s="4">
        <v>-0.27100000000000002</v>
      </c>
      <c r="G939" s="4">
        <v>-0.17399999999999999</v>
      </c>
      <c r="H939" s="4">
        <v>4.3680000000000003</v>
      </c>
      <c r="I939" s="4">
        <v>-42.893000000000001</v>
      </c>
      <c r="J939" s="4">
        <v>-2.528</v>
      </c>
      <c r="K939" s="4">
        <v>-3.7189999999999999</v>
      </c>
    </row>
    <row r="940" spans="1:11" x14ac:dyDescent="0.35">
      <c r="A940" s="1">
        <v>10</v>
      </c>
      <c r="B940" s="1">
        <v>18</v>
      </c>
      <c r="D940" s="1">
        <v>1</v>
      </c>
      <c r="E940" s="1" t="s">
        <v>11</v>
      </c>
      <c r="F940" s="4">
        <v>0.24199999999999999</v>
      </c>
      <c r="G940" s="4">
        <v>0.151</v>
      </c>
      <c r="H940" s="4">
        <v>-1.758</v>
      </c>
      <c r="I940" s="4">
        <v>17.350999999999999</v>
      </c>
      <c r="J940" s="4">
        <v>1</v>
      </c>
      <c r="K940" s="4">
        <v>1.472</v>
      </c>
    </row>
    <row r="941" spans="1:11" x14ac:dyDescent="0.35">
      <c r="A941" s="1">
        <v>10</v>
      </c>
      <c r="B941" s="1">
        <v>18</v>
      </c>
      <c r="D941" s="1">
        <v>1</v>
      </c>
      <c r="E941" s="1" t="s">
        <v>12</v>
      </c>
      <c r="F941" s="4">
        <v>-256.43200000000002</v>
      </c>
      <c r="G941" s="4">
        <v>-156.87</v>
      </c>
      <c r="H941" s="4">
        <v>-0.33</v>
      </c>
      <c r="I941" s="4">
        <v>3.0910000000000002</v>
      </c>
      <c r="J941" s="4">
        <v>0.20599999999999999</v>
      </c>
      <c r="K941" s="4">
        <v>0.30199999999999999</v>
      </c>
    </row>
    <row r="942" spans="1:11" x14ac:dyDescent="0.35">
      <c r="A942" s="1">
        <v>10</v>
      </c>
      <c r="B942" s="1">
        <v>11</v>
      </c>
      <c r="D942" s="1">
        <v>5</v>
      </c>
      <c r="E942" s="1" t="s">
        <v>9</v>
      </c>
      <c r="F942" s="4">
        <v>13.467000000000001</v>
      </c>
      <c r="G942" s="4">
        <v>8.1959999999999997</v>
      </c>
      <c r="H942" s="4">
        <v>-0.875</v>
      </c>
      <c r="I942" s="4">
        <v>7.58</v>
      </c>
      <c r="J942" s="4">
        <v>0.53700000000000003</v>
      </c>
      <c r="K942" s="4">
        <v>0.78900000000000003</v>
      </c>
    </row>
    <row r="943" spans="1:11" x14ac:dyDescent="0.35">
      <c r="A943" s="1">
        <v>10</v>
      </c>
      <c r="B943" s="1">
        <v>11</v>
      </c>
      <c r="D943" s="1">
        <v>5</v>
      </c>
      <c r="E943" s="1" t="s">
        <v>10</v>
      </c>
      <c r="F943" s="4">
        <v>-10.048</v>
      </c>
      <c r="G943" s="4">
        <v>-6.1459999999999999</v>
      </c>
      <c r="H943" s="4">
        <v>0.39400000000000002</v>
      </c>
      <c r="I943" s="4">
        <v>-2.7789999999999999</v>
      </c>
      <c r="J943" s="4">
        <v>-0.13800000000000001</v>
      </c>
      <c r="K943" s="4">
        <v>-0.20300000000000001</v>
      </c>
    </row>
    <row r="944" spans="1:11" x14ac:dyDescent="0.35">
      <c r="A944" s="1">
        <v>10</v>
      </c>
      <c r="B944" s="1">
        <v>11</v>
      </c>
      <c r="D944" s="1">
        <v>5</v>
      </c>
      <c r="E944" s="1" t="s">
        <v>11</v>
      </c>
      <c r="F944" s="4">
        <v>7.3479999999999999</v>
      </c>
      <c r="G944" s="4">
        <v>4.4820000000000002</v>
      </c>
      <c r="H944" s="4">
        <v>-0.37</v>
      </c>
      <c r="I944" s="4">
        <v>2.988</v>
      </c>
      <c r="J944" s="4">
        <v>0.21099999999999999</v>
      </c>
      <c r="K944" s="4">
        <v>0.31</v>
      </c>
    </row>
    <row r="945" spans="1:11" x14ac:dyDescent="0.35">
      <c r="A945" s="1">
        <v>10</v>
      </c>
      <c r="B945" s="1">
        <v>11</v>
      </c>
      <c r="D945" s="1">
        <v>5</v>
      </c>
      <c r="E945" s="1" t="s">
        <v>12</v>
      </c>
      <c r="F945" s="4">
        <v>-21.530999999999999</v>
      </c>
      <c r="G945" s="4">
        <v>-13.085000000000001</v>
      </c>
      <c r="H945" s="4">
        <v>0.4</v>
      </c>
      <c r="I945" s="4">
        <v>-3.4670000000000001</v>
      </c>
      <c r="J945" s="4">
        <v>-0.245</v>
      </c>
      <c r="K945" s="4">
        <v>-0.36099999999999999</v>
      </c>
    </row>
    <row r="946" spans="1:11" x14ac:dyDescent="0.35">
      <c r="A946" s="1">
        <v>10</v>
      </c>
      <c r="B946" s="1">
        <v>11</v>
      </c>
      <c r="D946" s="1">
        <v>4</v>
      </c>
      <c r="E946" s="1" t="s">
        <v>9</v>
      </c>
      <c r="F946" s="4">
        <v>7.431</v>
      </c>
      <c r="G946" s="4">
        <v>4.5679999999999996</v>
      </c>
      <c r="H946" s="4">
        <v>-1.198</v>
      </c>
      <c r="I946" s="4">
        <v>11.231999999999999</v>
      </c>
      <c r="J946" s="4">
        <v>0.72199999999999998</v>
      </c>
      <c r="K946" s="4">
        <v>1.0629999999999999</v>
      </c>
    </row>
    <row r="947" spans="1:11" x14ac:dyDescent="0.35">
      <c r="A947" s="1">
        <v>10</v>
      </c>
      <c r="B947" s="1">
        <v>11</v>
      </c>
      <c r="D947" s="1">
        <v>4</v>
      </c>
      <c r="E947" s="1" t="s">
        <v>10</v>
      </c>
      <c r="F947" s="4">
        <v>-8.2129999999999992</v>
      </c>
      <c r="G947" s="4">
        <v>-5.0389999999999997</v>
      </c>
      <c r="H947" s="4">
        <v>0.56100000000000005</v>
      </c>
      <c r="I947" s="4">
        <v>-4.7939999999999996</v>
      </c>
      <c r="J947" s="4">
        <v>-0.30399999999999999</v>
      </c>
      <c r="K947" s="4">
        <v>-0.44700000000000001</v>
      </c>
    </row>
    <row r="948" spans="1:11" x14ac:dyDescent="0.35">
      <c r="A948" s="1">
        <v>10</v>
      </c>
      <c r="B948" s="1">
        <v>11</v>
      </c>
      <c r="D948" s="1">
        <v>4</v>
      </c>
      <c r="E948" s="1" t="s">
        <v>11</v>
      </c>
      <c r="F948" s="4">
        <v>4.8890000000000002</v>
      </c>
      <c r="G948" s="4">
        <v>3.0019999999999998</v>
      </c>
      <c r="H948" s="4">
        <v>-0.53100000000000003</v>
      </c>
      <c r="I948" s="4">
        <v>4.8579999999999997</v>
      </c>
      <c r="J948" s="4">
        <v>0.32100000000000001</v>
      </c>
      <c r="K948" s="4">
        <v>0.47199999999999998</v>
      </c>
    </row>
    <row r="949" spans="1:11" x14ac:dyDescent="0.35">
      <c r="A949" s="1">
        <v>10</v>
      </c>
      <c r="B949" s="1">
        <v>11</v>
      </c>
      <c r="D949" s="1">
        <v>4</v>
      </c>
      <c r="E949" s="1" t="s">
        <v>12</v>
      </c>
      <c r="F949" s="4">
        <v>-46.933</v>
      </c>
      <c r="G949" s="4">
        <v>-28.651</v>
      </c>
      <c r="H949" s="4">
        <v>1.0449999999999999</v>
      </c>
      <c r="I949" s="4">
        <v>-9.2669999999999995</v>
      </c>
      <c r="J949" s="4">
        <v>-0.64900000000000002</v>
      </c>
      <c r="K949" s="4">
        <v>-0.95399999999999996</v>
      </c>
    </row>
    <row r="950" spans="1:11" x14ac:dyDescent="0.35">
      <c r="A950" s="1">
        <v>10</v>
      </c>
      <c r="B950" s="1">
        <v>11</v>
      </c>
      <c r="D950" s="1">
        <v>3</v>
      </c>
      <c r="E950" s="1" t="s">
        <v>9</v>
      </c>
      <c r="F950" s="4">
        <v>8.718</v>
      </c>
      <c r="G950" s="4">
        <v>5.3419999999999996</v>
      </c>
      <c r="H950" s="4">
        <v>-1.4410000000000001</v>
      </c>
      <c r="I950" s="4">
        <v>13.631</v>
      </c>
      <c r="J950" s="4">
        <v>0.86299999999999999</v>
      </c>
      <c r="K950" s="4">
        <v>1.2689999999999999</v>
      </c>
    </row>
    <row r="951" spans="1:11" x14ac:dyDescent="0.35">
      <c r="A951" s="1">
        <v>10</v>
      </c>
      <c r="B951" s="1">
        <v>11</v>
      </c>
      <c r="D951" s="1">
        <v>3</v>
      </c>
      <c r="E951" s="1" t="s">
        <v>10</v>
      </c>
      <c r="F951" s="4">
        <v>-8.173</v>
      </c>
      <c r="G951" s="4">
        <v>-5.01</v>
      </c>
      <c r="H951" s="4">
        <v>0.97599999999999998</v>
      </c>
      <c r="I951" s="4">
        <v>-8.9149999999999991</v>
      </c>
      <c r="J951" s="4">
        <v>-0.57499999999999996</v>
      </c>
      <c r="K951" s="4">
        <v>-0.84599999999999997</v>
      </c>
    </row>
    <row r="952" spans="1:11" x14ac:dyDescent="0.35">
      <c r="A952" s="1">
        <v>10</v>
      </c>
      <c r="B952" s="1">
        <v>11</v>
      </c>
      <c r="D952" s="1">
        <v>3</v>
      </c>
      <c r="E952" s="1" t="s">
        <v>11</v>
      </c>
      <c r="F952" s="4">
        <v>5.2779999999999996</v>
      </c>
      <c r="G952" s="4">
        <v>3.2349999999999999</v>
      </c>
      <c r="H952" s="4">
        <v>-0.747</v>
      </c>
      <c r="I952" s="4">
        <v>6.97</v>
      </c>
      <c r="J952" s="4">
        <v>0.44900000000000001</v>
      </c>
      <c r="K952" s="4">
        <v>0.66100000000000003</v>
      </c>
    </row>
    <row r="953" spans="1:11" x14ac:dyDescent="0.35">
      <c r="A953" s="1">
        <v>10</v>
      </c>
      <c r="B953" s="1">
        <v>11</v>
      </c>
      <c r="D953" s="1">
        <v>3</v>
      </c>
      <c r="E953" s="1" t="s">
        <v>12</v>
      </c>
      <c r="F953" s="4">
        <v>-72.120999999999995</v>
      </c>
      <c r="G953" s="4">
        <v>-44.088000000000001</v>
      </c>
      <c r="H953" s="4">
        <v>1.911</v>
      </c>
      <c r="I953" s="4">
        <v>-17.332999999999998</v>
      </c>
      <c r="J953" s="4">
        <v>-1.1930000000000001</v>
      </c>
      <c r="K953" s="4">
        <v>-1.7549999999999999</v>
      </c>
    </row>
    <row r="954" spans="1:11" x14ac:dyDescent="0.35">
      <c r="A954" s="1">
        <v>10</v>
      </c>
      <c r="B954" s="1">
        <v>11</v>
      </c>
      <c r="D954" s="1">
        <v>2</v>
      </c>
      <c r="E954" s="1" t="s">
        <v>9</v>
      </c>
      <c r="F954" s="4">
        <v>8.8520000000000003</v>
      </c>
      <c r="G954" s="4">
        <v>5.4279999999999999</v>
      </c>
      <c r="H954" s="4">
        <v>-1.3460000000000001</v>
      </c>
      <c r="I954" s="4">
        <v>12.939</v>
      </c>
      <c r="J954" s="4">
        <v>0.81299999999999994</v>
      </c>
      <c r="K954" s="4">
        <v>1.196</v>
      </c>
    </row>
    <row r="955" spans="1:11" x14ac:dyDescent="0.35">
      <c r="A955" s="1">
        <v>10</v>
      </c>
      <c r="B955" s="1">
        <v>11</v>
      </c>
      <c r="D955" s="1">
        <v>2</v>
      </c>
      <c r="E955" s="1" t="s">
        <v>10</v>
      </c>
      <c r="F955" s="4">
        <v>-9.7949999999999999</v>
      </c>
      <c r="G955" s="4">
        <v>-6.0069999999999997</v>
      </c>
      <c r="H955" s="4">
        <v>1.244</v>
      </c>
      <c r="I955" s="4">
        <v>-11.029</v>
      </c>
      <c r="J955" s="4">
        <v>-0.79200000000000004</v>
      </c>
      <c r="K955" s="4">
        <v>-1.165</v>
      </c>
    </row>
    <row r="956" spans="1:11" x14ac:dyDescent="0.35">
      <c r="A956" s="1">
        <v>10</v>
      </c>
      <c r="B956" s="1">
        <v>11</v>
      </c>
      <c r="D956" s="1">
        <v>2</v>
      </c>
      <c r="E956" s="1" t="s">
        <v>11</v>
      </c>
      <c r="F956" s="4">
        <v>5.827</v>
      </c>
      <c r="G956" s="4">
        <v>3.573</v>
      </c>
      <c r="H956" s="4">
        <v>-0.79800000000000004</v>
      </c>
      <c r="I956" s="4">
        <v>7.423</v>
      </c>
      <c r="J956" s="4">
        <v>0.501</v>
      </c>
      <c r="K956" s="4">
        <v>0.73799999999999999</v>
      </c>
    </row>
    <row r="957" spans="1:11" x14ac:dyDescent="0.35">
      <c r="A957" s="1">
        <v>10</v>
      </c>
      <c r="B957" s="1">
        <v>11</v>
      </c>
      <c r="D957" s="1">
        <v>2</v>
      </c>
      <c r="E957" s="1" t="s">
        <v>12</v>
      </c>
      <c r="F957" s="4">
        <v>-97.328000000000003</v>
      </c>
      <c r="G957" s="4">
        <v>-59.534999999999997</v>
      </c>
      <c r="H957" s="4">
        <v>2.9470000000000001</v>
      </c>
      <c r="I957" s="4">
        <v>-27.129000000000001</v>
      </c>
      <c r="J957" s="4">
        <v>-1.8420000000000001</v>
      </c>
      <c r="K957" s="4">
        <v>-2.71</v>
      </c>
    </row>
    <row r="958" spans="1:11" x14ac:dyDescent="0.35">
      <c r="A958" s="1">
        <v>10</v>
      </c>
      <c r="B958" s="1">
        <v>11</v>
      </c>
      <c r="D958" s="1">
        <v>1</v>
      </c>
      <c r="E958" s="1" t="s">
        <v>9</v>
      </c>
      <c r="F958" s="4">
        <v>6.444</v>
      </c>
      <c r="G958" s="4">
        <v>3.948</v>
      </c>
      <c r="H958" s="4">
        <v>-1.1990000000000001</v>
      </c>
      <c r="I958" s="4">
        <v>11.987</v>
      </c>
      <c r="J958" s="4">
        <v>0.60099999999999998</v>
      </c>
      <c r="K958" s="4">
        <v>0.88400000000000001</v>
      </c>
    </row>
    <row r="959" spans="1:11" x14ac:dyDescent="0.35">
      <c r="A959" s="1">
        <v>10</v>
      </c>
      <c r="B959" s="1">
        <v>11</v>
      </c>
      <c r="D959" s="1">
        <v>1</v>
      </c>
      <c r="E959" s="1" t="s">
        <v>10</v>
      </c>
      <c r="F959" s="4">
        <v>-3.1930000000000001</v>
      </c>
      <c r="G959" s="4">
        <v>-1.9630000000000001</v>
      </c>
      <c r="H959" s="4">
        <v>3.972</v>
      </c>
      <c r="I959" s="4">
        <v>-39.040999999999997</v>
      </c>
      <c r="J959" s="4">
        <v>-2.2909999999999999</v>
      </c>
      <c r="K959" s="4">
        <v>-3.371</v>
      </c>
    </row>
    <row r="960" spans="1:11" x14ac:dyDescent="0.35">
      <c r="A960" s="1">
        <v>10</v>
      </c>
      <c r="B960" s="1">
        <v>11</v>
      </c>
      <c r="D960" s="1">
        <v>1</v>
      </c>
      <c r="E960" s="1" t="s">
        <v>11</v>
      </c>
      <c r="F960" s="4">
        <v>2.677</v>
      </c>
      <c r="G960" s="4">
        <v>1.6419999999999999</v>
      </c>
      <c r="H960" s="4">
        <v>-1.43</v>
      </c>
      <c r="I960" s="4">
        <v>14.146000000000001</v>
      </c>
      <c r="J960" s="4">
        <v>0.80300000000000005</v>
      </c>
      <c r="K960" s="4">
        <v>1.1819999999999999</v>
      </c>
    </row>
    <row r="961" spans="1:11" x14ac:dyDescent="0.35">
      <c r="A961" s="1">
        <v>10</v>
      </c>
      <c r="B961" s="1">
        <v>11</v>
      </c>
      <c r="D961" s="1">
        <v>1</v>
      </c>
      <c r="E961" s="1" t="s">
        <v>12</v>
      </c>
      <c r="F961" s="4">
        <v>-122.21599999999999</v>
      </c>
      <c r="G961" s="4">
        <v>-74.787000000000006</v>
      </c>
      <c r="H961" s="4">
        <v>4.0010000000000003</v>
      </c>
      <c r="I961" s="4">
        <v>-37.401000000000003</v>
      </c>
      <c r="J961" s="4">
        <v>-2.4889999999999999</v>
      </c>
      <c r="K961" s="4">
        <v>-3.6619999999999999</v>
      </c>
    </row>
    <row r="962" spans="1:11" x14ac:dyDescent="0.35">
      <c r="A962" s="1">
        <v>11</v>
      </c>
      <c r="B962" s="1">
        <v>26</v>
      </c>
      <c r="D962" s="1">
        <v>5</v>
      </c>
      <c r="E962" s="1" t="s">
        <v>9</v>
      </c>
      <c r="F962" s="4">
        <v>-15.143000000000001</v>
      </c>
      <c r="G962" s="4">
        <v>-9.1920000000000002</v>
      </c>
      <c r="H962" s="4">
        <v>-1.0509999999999999</v>
      </c>
      <c r="I962" s="4">
        <v>9</v>
      </c>
      <c r="J962" s="4">
        <v>0.83499999999999996</v>
      </c>
      <c r="K962" s="4">
        <v>1.2290000000000001</v>
      </c>
    </row>
    <row r="963" spans="1:11" x14ac:dyDescent="0.35">
      <c r="A963" s="1">
        <v>11</v>
      </c>
      <c r="B963" s="1">
        <v>26</v>
      </c>
      <c r="D963" s="1">
        <v>5</v>
      </c>
      <c r="E963" s="1" t="s">
        <v>10</v>
      </c>
      <c r="F963" s="4">
        <v>11.196</v>
      </c>
      <c r="G963" s="4">
        <v>6.8230000000000004</v>
      </c>
      <c r="H963" s="4">
        <v>0.55400000000000005</v>
      </c>
      <c r="I963" s="4">
        <v>-3.157</v>
      </c>
      <c r="J963" s="4">
        <v>-0.18099999999999999</v>
      </c>
      <c r="K963" s="4">
        <v>-0.26700000000000002</v>
      </c>
    </row>
    <row r="964" spans="1:11" x14ac:dyDescent="0.35">
      <c r="A964" s="1">
        <v>11</v>
      </c>
      <c r="B964" s="1">
        <v>26</v>
      </c>
      <c r="D964" s="1">
        <v>5</v>
      </c>
      <c r="E964" s="1" t="s">
        <v>11</v>
      </c>
      <c r="F964" s="4">
        <v>-8.2309999999999999</v>
      </c>
      <c r="G964" s="4">
        <v>-5.0049999999999999</v>
      </c>
      <c r="H964" s="4">
        <v>-0.45900000000000002</v>
      </c>
      <c r="I964" s="4">
        <v>3.492</v>
      </c>
      <c r="J964" s="4">
        <v>0.318</v>
      </c>
      <c r="K964" s="4">
        <v>0.46700000000000003</v>
      </c>
    </row>
    <row r="965" spans="1:11" x14ac:dyDescent="0.35">
      <c r="A965" s="1">
        <v>11</v>
      </c>
      <c r="B965" s="1">
        <v>26</v>
      </c>
      <c r="D965" s="1">
        <v>5</v>
      </c>
      <c r="E965" s="1" t="s">
        <v>12</v>
      </c>
      <c r="F965" s="4">
        <v>-22.765999999999998</v>
      </c>
      <c r="G965" s="4">
        <v>-13.824999999999999</v>
      </c>
      <c r="H965" s="4">
        <v>-0.45800000000000002</v>
      </c>
      <c r="I965" s="4">
        <v>3.927</v>
      </c>
      <c r="J965" s="4">
        <v>0.36399999999999999</v>
      </c>
      <c r="K965" s="4">
        <v>0.53600000000000003</v>
      </c>
    </row>
    <row r="966" spans="1:11" x14ac:dyDescent="0.35">
      <c r="A966" s="1">
        <v>11</v>
      </c>
      <c r="B966" s="1">
        <v>26</v>
      </c>
      <c r="D966" s="1">
        <v>4</v>
      </c>
      <c r="E966" s="1" t="s">
        <v>9</v>
      </c>
      <c r="F966" s="4">
        <v>-8.2530000000000001</v>
      </c>
      <c r="G966" s="4">
        <v>-5.0750000000000002</v>
      </c>
      <c r="H966" s="4">
        <v>-1.4359999999999999</v>
      </c>
      <c r="I966" s="4">
        <v>13.340999999999999</v>
      </c>
      <c r="J966" s="4">
        <v>1.1599999999999999</v>
      </c>
      <c r="K966" s="4">
        <v>1.706</v>
      </c>
    </row>
    <row r="967" spans="1:11" x14ac:dyDescent="0.35">
      <c r="A967" s="1">
        <v>11</v>
      </c>
      <c r="B967" s="1">
        <v>26</v>
      </c>
      <c r="D967" s="1">
        <v>4</v>
      </c>
      <c r="E967" s="1" t="s">
        <v>10</v>
      </c>
      <c r="F967" s="4">
        <v>9.2639999999999993</v>
      </c>
      <c r="G967" s="4">
        <v>5.6769999999999996</v>
      </c>
      <c r="H967" s="4">
        <v>0.68600000000000005</v>
      </c>
      <c r="I967" s="4">
        <v>-5.5</v>
      </c>
      <c r="J967" s="4">
        <v>-0.45300000000000001</v>
      </c>
      <c r="K967" s="4">
        <v>-0.66700000000000004</v>
      </c>
    </row>
    <row r="968" spans="1:11" x14ac:dyDescent="0.35">
      <c r="A968" s="1">
        <v>11</v>
      </c>
      <c r="B968" s="1">
        <v>26</v>
      </c>
      <c r="D968" s="1">
        <v>4</v>
      </c>
      <c r="E968" s="1" t="s">
        <v>11</v>
      </c>
      <c r="F968" s="4">
        <v>-5.4740000000000002</v>
      </c>
      <c r="G968" s="4">
        <v>-3.36</v>
      </c>
      <c r="H968" s="4">
        <v>-0.63200000000000001</v>
      </c>
      <c r="I968" s="4">
        <v>5.7030000000000003</v>
      </c>
      <c r="J968" s="4">
        <v>0.504</v>
      </c>
      <c r="K968" s="4">
        <v>0.74199999999999999</v>
      </c>
    </row>
    <row r="969" spans="1:11" x14ac:dyDescent="0.35">
      <c r="A969" s="1">
        <v>11</v>
      </c>
      <c r="B969" s="1">
        <v>26</v>
      </c>
      <c r="D969" s="1">
        <v>4</v>
      </c>
      <c r="E969" s="1" t="s">
        <v>12</v>
      </c>
      <c r="F969" s="4">
        <v>-49.514000000000003</v>
      </c>
      <c r="G969" s="4">
        <v>-30.206</v>
      </c>
      <c r="H969" s="4">
        <v>-1.18</v>
      </c>
      <c r="I969" s="4">
        <v>10.441000000000001</v>
      </c>
      <c r="J969" s="4">
        <v>0.96399999999999997</v>
      </c>
      <c r="K969" s="4">
        <v>1.4179999999999999</v>
      </c>
    </row>
    <row r="970" spans="1:11" x14ac:dyDescent="0.35">
      <c r="A970" s="1">
        <v>11</v>
      </c>
      <c r="B970" s="1">
        <v>26</v>
      </c>
      <c r="D970" s="1">
        <v>3</v>
      </c>
      <c r="E970" s="1" t="s">
        <v>9</v>
      </c>
      <c r="F970" s="4">
        <v>-9.5690000000000008</v>
      </c>
      <c r="G970" s="4">
        <v>-5.8540000000000001</v>
      </c>
      <c r="H970" s="4">
        <v>-1.7170000000000001</v>
      </c>
      <c r="I970" s="4">
        <v>16.116</v>
      </c>
      <c r="J970" s="4">
        <v>1.38</v>
      </c>
      <c r="K970" s="4">
        <v>2.0299999999999998</v>
      </c>
    </row>
    <row r="971" spans="1:11" x14ac:dyDescent="0.35">
      <c r="A971" s="1">
        <v>11</v>
      </c>
      <c r="B971" s="1">
        <v>26</v>
      </c>
      <c r="D971" s="1">
        <v>3</v>
      </c>
      <c r="E971" s="1" t="s">
        <v>10</v>
      </c>
      <c r="F971" s="4">
        <v>9.1430000000000007</v>
      </c>
      <c r="G971" s="4">
        <v>5.5960000000000001</v>
      </c>
      <c r="H971" s="4">
        <v>1.143</v>
      </c>
      <c r="I971" s="4">
        <v>-10.382999999999999</v>
      </c>
      <c r="J971" s="4">
        <v>-0.9</v>
      </c>
      <c r="K971" s="4">
        <v>-1.325</v>
      </c>
    </row>
    <row r="972" spans="1:11" x14ac:dyDescent="0.35">
      <c r="A972" s="1">
        <v>11</v>
      </c>
      <c r="B972" s="1">
        <v>26</v>
      </c>
      <c r="D972" s="1">
        <v>3</v>
      </c>
      <c r="E972" s="1" t="s">
        <v>11</v>
      </c>
      <c r="F972" s="4">
        <v>-5.8479999999999999</v>
      </c>
      <c r="G972" s="4">
        <v>-3.5779999999999998</v>
      </c>
      <c r="H972" s="4">
        <v>-0.88100000000000001</v>
      </c>
      <c r="I972" s="4">
        <v>8.1880000000000006</v>
      </c>
      <c r="J972" s="4">
        <v>0.71299999999999997</v>
      </c>
      <c r="K972" s="4">
        <v>1.048</v>
      </c>
    </row>
    <row r="973" spans="1:11" x14ac:dyDescent="0.35">
      <c r="A973" s="1">
        <v>11</v>
      </c>
      <c r="B973" s="1">
        <v>26</v>
      </c>
      <c r="D973" s="1">
        <v>3</v>
      </c>
      <c r="E973" s="1" t="s">
        <v>12</v>
      </c>
      <c r="F973" s="4">
        <v>-76.039000000000001</v>
      </c>
      <c r="G973" s="4">
        <v>-46.454000000000001</v>
      </c>
      <c r="H973" s="4">
        <v>-2.1389999999999998</v>
      </c>
      <c r="I973" s="4">
        <v>19.466000000000001</v>
      </c>
      <c r="J973" s="4">
        <v>1.78</v>
      </c>
      <c r="K973" s="4">
        <v>2.6190000000000002</v>
      </c>
    </row>
    <row r="974" spans="1:11" x14ac:dyDescent="0.35">
      <c r="A974" s="1">
        <v>11</v>
      </c>
      <c r="B974" s="1">
        <v>26</v>
      </c>
      <c r="D974" s="1">
        <v>2</v>
      </c>
      <c r="E974" s="1" t="s">
        <v>9</v>
      </c>
      <c r="F974" s="4">
        <v>-9.6839999999999993</v>
      </c>
      <c r="G974" s="4">
        <v>-5.93</v>
      </c>
      <c r="H974" s="4">
        <v>-1.5980000000000001</v>
      </c>
      <c r="I974" s="4">
        <v>15.166</v>
      </c>
      <c r="J974" s="4">
        <v>1.2849999999999999</v>
      </c>
      <c r="K974" s="4">
        <v>1.89</v>
      </c>
    </row>
    <row r="975" spans="1:11" x14ac:dyDescent="0.35">
      <c r="A975" s="1">
        <v>11</v>
      </c>
      <c r="B975" s="1">
        <v>26</v>
      </c>
      <c r="D975" s="1">
        <v>2</v>
      </c>
      <c r="E975" s="1" t="s">
        <v>10</v>
      </c>
      <c r="F975" s="4">
        <v>10.871</v>
      </c>
      <c r="G975" s="4">
        <v>6.6539999999999999</v>
      </c>
      <c r="H975" s="4">
        <v>1.5249999999999999</v>
      </c>
      <c r="I975" s="4">
        <v>-13.138999999999999</v>
      </c>
      <c r="J975" s="4">
        <v>-1.1739999999999999</v>
      </c>
      <c r="K975" s="4">
        <v>-1.728</v>
      </c>
    </row>
    <row r="976" spans="1:11" x14ac:dyDescent="0.35">
      <c r="A976" s="1">
        <v>11</v>
      </c>
      <c r="B976" s="1">
        <v>26</v>
      </c>
      <c r="D976" s="1">
        <v>2</v>
      </c>
      <c r="E976" s="1" t="s">
        <v>11</v>
      </c>
      <c r="F976" s="4">
        <v>-6.423</v>
      </c>
      <c r="G976" s="4">
        <v>-3.9319999999999999</v>
      </c>
      <c r="H976" s="4">
        <v>-0.95099999999999996</v>
      </c>
      <c r="I976" s="4">
        <v>8.7710000000000008</v>
      </c>
      <c r="J976" s="4">
        <v>0.76800000000000002</v>
      </c>
      <c r="K976" s="4">
        <v>1.1299999999999999</v>
      </c>
    </row>
    <row r="977" spans="1:11" x14ac:dyDescent="0.35">
      <c r="A977" s="1">
        <v>11</v>
      </c>
      <c r="B977" s="1">
        <v>26</v>
      </c>
      <c r="D977" s="1">
        <v>2</v>
      </c>
      <c r="E977" s="1" t="s">
        <v>12</v>
      </c>
      <c r="F977" s="4">
        <v>-102.532</v>
      </c>
      <c r="G977" s="4">
        <v>-62.682000000000002</v>
      </c>
      <c r="H977" s="4">
        <v>-3.2879999999999998</v>
      </c>
      <c r="I977" s="4">
        <v>30.391999999999999</v>
      </c>
      <c r="J977" s="4">
        <v>2.754</v>
      </c>
      <c r="K977" s="4">
        <v>4.0519999999999996</v>
      </c>
    </row>
    <row r="978" spans="1:11" x14ac:dyDescent="0.35">
      <c r="A978" s="1">
        <v>11</v>
      </c>
      <c r="B978" s="1">
        <v>26</v>
      </c>
      <c r="D978" s="1">
        <v>1</v>
      </c>
      <c r="E978" s="1" t="s">
        <v>9</v>
      </c>
      <c r="F978" s="4">
        <v>-7.1319999999999997</v>
      </c>
      <c r="G978" s="4">
        <v>-4.3689999999999998</v>
      </c>
      <c r="H978" s="4">
        <v>-1.5269999999999999</v>
      </c>
      <c r="I978" s="4">
        <v>13.37</v>
      </c>
      <c r="J978" s="4">
        <v>1.0649999999999999</v>
      </c>
      <c r="K978" s="4">
        <v>1.5669999999999999</v>
      </c>
    </row>
    <row r="979" spans="1:11" x14ac:dyDescent="0.35">
      <c r="A979" s="1">
        <v>11</v>
      </c>
      <c r="B979" s="1">
        <v>26</v>
      </c>
      <c r="D979" s="1">
        <v>1</v>
      </c>
      <c r="E979" s="1" t="s">
        <v>10</v>
      </c>
      <c r="F979" s="4">
        <v>3.56</v>
      </c>
      <c r="G979" s="4">
        <v>2.1709999999999998</v>
      </c>
      <c r="H979" s="4">
        <v>4.8650000000000002</v>
      </c>
      <c r="I979" s="4">
        <v>-46.18</v>
      </c>
      <c r="J979" s="4">
        <v>-3.9140000000000001</v>
      </c>
      <c r="K979" s="4">
        <v>-5.7590000000000003</v>
      </c>
    </row>
    <row r="980" spans="1:11" x14ac:dyDescent="0.35">
      <c r="A980" s="1">
        <v>11</v>
      </c>
      <c r="B980" s="1">
        <v>26</v>
      </c>
      <c r="D980" s="1">
        <v>1</v>
      </c>
      <c r="E980" s="1" t="s">
        <v>11</v>
      </c>
      <c r="F980" s="4">
        <v>-2.97</v>
      </c>
      <c r="G980" s="4">
        <v>-1.8169999999999999</v>
      </c>
      <c r="H980" s="4">
        <v>-1.758</v>
      </c>
      <c r="I980" s="4">
        <v>16.510999999999999</v>
      </c>
      <c r="J980" s="4">
        <v>1.383</v>
      </c>
      <c r="K980" s="4">
        <v>2.0350000000000001</v>
      </c>
    </row>
    <row r="981" spans="1:11" x14ac:dyDescent="0.35">
      <c r="A981" s="1">
        <v>11</v>
      </c>
      <c r="B981" s="1">
        <v>26</v>
      </c>
      <c r="D981" s="1">
        <v>1</v>
      </c>
      <c r="E981" s="1" t="s">
        <v>12</v>
      </c>
      <c r="F981" s="4">
        <v>-128.71899999999999</v>
      </c>
      <c r="G981" s="4">
        <v>-78.724000000000004</v>
      </c>
      <c r="H981" s="4">
        <v>-4.4480000000000004</v>
      </c>
      <c r="I981" s="4">
        <v>41.723999999999997</v>
      </c>
      <c r="J981" s="4">
        <v>3.746</v>
      </c>
      <c r="K981" s="4">
        <v>5.5110000000000001</v>
      </c>
    </row>
    <row r="982" spans="1:11" x14ac:dyDescent="0.35">
      <c r="A982" s="1">
        <v>11</v>
      </c>
      <c r="B982" s="1">
        <v>19</v>
      </c>
      <c r="D982" s="1">
        <v>5</v>
      </c>
      <c r="E982" s="1" t="s">
        <v>9</v>
      </c>
      <c r="F982" s="4">
        <v>1.077</v>
      </c>
      <c r="G982" s="4">
        <v>0.67800000000000005</v>
      </c>
      <c r="H982" s="4">
        <v>-1.964</v>
      </c>
      <c r="I982" s="4">
        <v>16.831</v>
      </c>
      <c r="J982" s="4">
        <v>1.5620000000000001</v>
      </c>
      <c r="K982" s="4">
        <v>2.298</v>
      </c>
    </row>
    <row r="983" spans="1:11" x14ac:dyDescent="0.35">
      <c r="A983" s="1">
        <v>11</v>
      </c>
      <c r="B983" s="1">
        <v>19</v>
      </c>
      <c r="D983" s="1">
        <v>5</v>
      </c>
      <c r="E983" s="1" t="s">
        <v>10</v>
      </c>
      <c r="F983" s="4">
        <v>-0.83199999999999996</v>
      </c>
      <c r="G983" s="4">
        <v>-0.53100000000000003</v>
      </c>
      <c r="H983" s="4">
        <v>1.19</v>
      </c>
      <c r="I983" s="4">
        <v>-8.9879999999999995</v>
      </c>
      <c r="J983" s="4">
        <v>-0.81499999999999995</v>
      </c>
      <c r="K983" s="4">
        <v>-1.1990000000000001</v>
      </c>
    </row>
    <row r="984" spans="1:11" x14ac:dyDescent="0.35">
      <c r="A984" s="1">
        <v>11</v>
      </c>
      <c r="B984" s="1">
        <v>19</v>
      </c>
      <c r="D984" s="1">
        <v>5</v>
      </c>
      <c r="E984" s="1" t="s">
        <v>11</v>
      </c>
      <c r="F984" s="4">
        <v>0.59699999999999998</v>
      </c>
      <c r="G984" s="4">
        <v>0.378</v>
      </c>
      <c r="H984" s="4">
        <v>-0.97499999999999998</v>
      </c>
      <c r="I984" s="4">
        <v>8.0139999999999993</v>
      </c>
      <c r="J984" s="4">
        <v>0.74299999999999999</v>
      </c>
      <c r="K984" s="4">
        <v>1.093</v>
      </c>
    </row>
    <row r="985" spans="1:11" x14ac:dyDescent="0.35">
      <c r="A985" s="1">
        <v>11</v>
      </c>
      <c r="B985" s="1">
        <v>19</v>
      </c>
      <c r="D985" s="1">
        <v>5</v>
      </c>
      <c r="E985" s="1" t="s">
        <v>12</v>
      </c>
      <c r="F985" s="4">
        <v>-46.58</v>
      </c>
      <c r="G985" s="4">
        <v>-28.285</v>
      </c>
      <c r="H985" s="4">
        <v>-3.7999999999999999E-2</v>
      </c>
      <c r="I985" s="4">
        <v>0.32</v>
      </c>
      <c r="J985" s="4">
        <v>0.03</v>
      </c>
      <c r="K985" s="4">
        <v>4.3999999999999997E-2</v>
      </c>
    </row>
    <row r="986" spans="1:11" x14ac:dyDescent="0.35">
      <c r="A986" s="1">
        <v>11</v>
      </c>
      <c r="B986" s="1">
        <v>19</v>
      </c>
      <c r="D986" s="1">
        <v>4</v>
      </c>
      <c r="E986" s="1" t="s">
        <v>9</v>
      </c>
      <c r="F986" s="4">
        <v>0.61399999999999999</v>
      </c>
      <c r="G986" s="4">
        <v>0.38</v>
      </c>
      <c r="H986" s="4">
        <v>-2.2250000000000001</v>
      </c>
      <c r="I986" s="4">
        <v>20.672999999999998</v>
      </c>
      <c r="J986" s="4">
        <v>1.83</v>
      </c>
      <c r="K986" s="4">
        <v>2.6930000000000001</v>
      </c>
    </row>
    <row r="987" spans="1:11" x14ac:dyDescent="0.35">
      <c r="A987" s="1">
        <v>11</v>
      </c>
      <c r="B987" s="1">
        <v>19</v>
      </c>
      <c r="D987" s="1">
        <v>4</v>
      </c>
      <c r="E987" s="1" t="s">
        <v>10</v>
      </c>
      <c r="F987" s="4">
        <v>-0.63400000000000001</v>
      </c>
      <c r="G987" s="4">
        <v>-0.39700000000000002</v>
      </c>
      <c r="H987" s="4">
        <v>1.5660000000000001</v>
      </c>
      <c r="I987" s="4">
        <v>-13.914</v>
      </c>
      <c r="J987" s="4">
        <v>-1.2529999999999999</v>
      </c>
      <c r="K987" s="4">
        <v>-1.8440000000000001</v>
      </c>
    </row>
    <row r="988" spans="1:11" x14ac:dyDescent="0.35">
      <c r="A988" s="1">
        <v>11</v>
      </c>
      <c r="B988" s="1">
        <v>19</v>
      </c>
      <c r="D988" s="1">
        <v>4</v>
      </c>
      <c r="E988" s="1" t="s">
        <v>11</v>
      </c>
      <c r="F988" s="4">
        <v>0.39</v>
      </c>
      <c r="G988" s="4">
        <v>0.24299999999999999</v>
      </c>
      <c r="H988" s="4">
        <v>-1.1739999999999999</v>
      </c>
      <c r="I988" s="4">
        <v>10.754</v>
      </c>
      <c r="J988" s="4">
        <v>0.96399999999999997</v>
      </c>
      <c r="K988" s="4">
        <v>1.4179999999999999</v>
      </c>
    </row>
    <row r="989" spans="1:11" x14ac:dyDescent="0.35">
      <c r="A989" s="1">
        <v>11</v>
      </c>
      <c r="B989" s="1">
        <v>19</v>
      </c>
      <c r="D989" s="1">
        <v>4</v>
      </c>
      <c r="E989" s="1" t="s">
        <v>12</v>
      </c>
      <c r="F989" s="4">
        <v>-98.546000000000006</v>
      </c>
      <c r="G989" s="4">
        <v>-60.128999999999998</v>
      </c>
      <c r="H989" s="4">
        <v>-0.10199999999999999</v>
      </c>
      <c r="I989" s="4">
        <v>0.89700000000000002</v>
      </c>
      <c r="J989" s="4">
        <v>8.3000000000000004E-2</v>
      </c>
      <c r="K989" s="4">
        <v>0.122</v>
      </c>
    </row>
    <row r="990" spans="1:11" x14ac:dyDescent="0.35">
      <c r="A990" s="1">
        <v>11</v>
      </c>
      <c r="B990" s="1">
        <v>19</v>
      </c>
      <c r="D990" s="1">
        <v>3</v>
      </c>
      <c r="E990" s="1" t="s">
        <v>9</v>
      </c>
      <c r="F990" s="4">
        <v>0.82</v>
      </c>
      <c r="G990" s="4">
        <v>0.51100000000000001</v>
      </c>
      <c r="H990" s="4">
        <v>-2.847</v>
      </c>
      <c r="I990" s="4">
        <v>26.741</v>
      </c>
      <c r="J990" s="4">
        <v>2.3330000000000002</v>
      </c>
      <c r="K990" s="4">
        <v>3.4319999999999999</v>
      </c>
    </row>
    <row r="991" spans="1:11" x14ac:dyDescent="0.35">
      <c r="A991" s="1">
        <v>11</v>
      </c>
      <c r="B991" s="1">
        <v>19</v>
      </c>
      <c r="D991" s="1">
        <v>3</v>
      </c>
      <c r="E991" s="1" t="s">
        <v>10</v>
      </c>
      <c r="F991" s="4">
        <v>-0.70599999999999996</v>
      </c>
      <c r="G991" s="4">
        <v>-0.442</v>
      </c>
      <c r="H991" s="4">
        <v>2.2970000000000002</v>
      </c>
      <c r="I991" s="4">
        <v>-21.219000000000001</v>
      </c>
      <c r="J991" s="4">
        <v>-1.877</v>
      </c>
      <c r="K991" s="4">
        <v>-2.7610000000000001</v>
      </c>
    </row>
    <row r="992" spans="1:11" x14ac:dyDescent="0.35">
      <c r="A992" s="1">
        <v>11</v>
      </c>
      <c r="B992" s="1">
        <v>19</v>
      </c>
      <c r="D992" s="1">
        <v>3</v>
      </c>
      <c r="E992" s="1" t="s">
        <v>11</v>
      </c>
      <c r="F992" s="4">
        <v>0.47699999999999998</v>
      </c>
      <c r="G992" s="4">
        <v>0.29799999999999999</v>
      </c>
      <c r="H992" s="4">
        <v>-1.6020000000000001</v>
      </c>
      <c r="I992" s="4">
        <v>14.951000000000001</v>
      </c>
      <c r="J992" s="4">
        <v>1.3160000000000001</v>
      </c>
      <c r="K992" s="4">
        <v>1.9359999999999999</v>
      </c>
    </row>
    <row r="993" spans="1:11" x14ac:dyDescent="0.35">
      <c r="A993" s="1">
        <v>11</v>
      </c>
      <c r="B993" s="1">
        <v>19</v>
      </c>
      <c r="D993" s="1">
        <v>3</v>
      </c>
      <c r="E993" s="1" t="s">
        <v>12</v>
      </c>
      <c r="F993" s="4">
        <v>-150.94900000000001</v>
      </c>
      <c r="G993" s="4">
        <v>-92.238</v>
      </c>
      <c r="H993" s="4">
        <v>-0.188</v>
      </c>
      <c r="I993" s="4">
        <v>1.7110000000000001</v>
      </c>
      <c r="J993" s="4">
        <v>0.157</v>
      </c>
      <c r="K993" s="4">
        <v>0.23</v>
      </c>
    </row>
    <row r="994" spans="1:11" x14ac:dyDescent="0.35">
      <c r="A994" s="1">
        <v>11</v>
      </c>
      <c r="B994" s="1">
        <v>19</v>
      </c>
      <c r="D994" s="1">
        <v>2</v>
      </c>
      <c r="E994" s="1" t="s">
        <v>9</v>
      </c>
      <c r="F994" s="4">
        <v>0.86799999999999999</v>
      </c>
      <c r="G994" s="4">
        <v>0.54100000000000004</v>
      </c>
      <c r="H994" s="4">
        <v>-2.9510000000000001</v>
      </c>
      <c r="I994" s="4">
        <v>28.048999999999999</v>
      </c>
      <c r="J994" s="4">
        <v>2.419</v>
      </c>
      <c r="K994" s="4">
        <v>3.5590000000000002</v>
      </c>
    </row>
    <row r="995" spans="1:11" x14ac:dyDescent="0.35">
      <c r="A995" s="1">
        <v>11</v>
      </c>
      <c r="B995" s="1">
        <v>19</v>
      </c>
      <c r="D995" s="1">
        <v>2</v>
      </c>
      <c r="E995" s="1" t="s">
        <v>10</v>
      </c>
      <c r="F995" s="4">
        <v>-0.92500000000000004</v>
      </c>
      <c r="G995" s="4">
        <v>-0.57799999999999996</v>
      </c>
      <c r="H995" s="4">
        <v>2.984</v>
      </c>
      <c r="I995" s="4">
        <v>-27.658000000000001</v>
      </c>
      <c r="J995" s="4">
        <v>-2.444</v>
      </c>
      <c r="K995" s="4">
        <v>-3.5950000000000002</v>
      </c>
    </row>
    <row r="996" spans="1:11" x14ac:dyDescent="0.35">
      <c r="A996" s="1">
        <v>11</v>
      </c>
      <c r="B996" s="1">
        <v>19</v>
      </c>
      <c r="D996" s="1">
        <v>2</v>
      </c>
      <c r="E996" s="1" t="s">
        <v>11</v>
      </c>
      <c r="F996" s="4">
        <v>0.56000000000000005</v>
      </c>
      <c r="G996" s="4">
        <v>0.35</v>
      </c>
      <c r="H996" s="4">
        <v>-1.847</v>
      </c>
      <c r="I996" s="4">
        <v>17.382999999999999</v>
      </c>
      <c r="J996" s="4">
        <v>1.52</v>
      </c>
      <c r="K996" s="4">
        <v>2.2360000000000002</v>
      </c>
    </row>
    <row r="997" spans="1:11" x14ac:dyDescent="0.35">
      <c r="A997" s="1">
        <v>11</v>
      </c>
      <c r="B997" s="1">
        <v>19</v>
      </c>
      <c r="D997" s="1">
        <v>2</v>
      </c>
      <c r="E997" s="1" t="s">
        <v>12</v>
      </c>
      <c r="F997" s="4">
        <v>-203.36799999999999</v>
      </c>
      <c r="G997" s="4">
        <v>-124.35599999999999</v>
      </c>
      <c r="H997" s="4">
        <v>-0.29399999999999998</v>
      </c>
      <c r="I997" s="4">
        <v>2.7160000000000002</v>
      </c>
      <c r="J997" s="4">
        <v>0.246</v>
      </c>
      <c r="K997" s="4">
        <v>0.36199999999999999</v>
      </c>
    </row>
    <row r="998" spans="1:11" x14ac:dyDescent="0.35">
      <c r="A998" s="1">
        <v>11</v>
      </c>
      <c r="B998" s="1">
        <v>19</v>
      </c>
      <c r="D998" s="1">
        <v>1</v>
      </c>
      <c r="E998" s="1" t="s">
        <v>9</v>
      </c>
      <c r="F998" s="4">
        <v>0.59499999999999997</v>
      </c>
      <c r="G998" s="4">
        <v>0.36699999999999999</v>
      </c>
      <c r="H998" s="4">
        <v>-2.4830000000000001</v>
      </c>
      <c r="I998" s="4">
        <v>22.959</v>
      </c>
      <c r="J998" s="4">
        <v>1.897</v>
      </c>
      <c r="K998" s="4">
        <v>2.7909999999999999</v>
      </c>
    </row>
    <row r="999" spans="1:11" x14ac:dyDescent="0.35">
      <c r="A999" s="1">
        <v>11</v>
      </c>
      <c r="B999" s="1">
        <v>19</v>
      </c>
      <c r="D999" s="1">
        <v>1</v>
      </c>
      <c r="E999" s="1" t="s">
        <v>10</v>
      </c>
      <c r="F999" s="4">
        <v>-0.30399999999999999</v>
      </c>
      <c r="G999" s="4">
        <v>-0.19700000000000001</v>
      </c>
      <c r="H999" s="4">
        <v>5.37</v>
      </c>
      <c r="I999" s="4">
        <v>-51.02</v>
      </c>
      <c r="J999" s="4">
        <v>-4.3310000000000004</v>
      </c>
      <c r="K999" s="4">
        <v>-6.3710000000000004</v>
      </c>
    </row>
    <row r="1000" spans="1:11" x14ac:dyDescent="0.35">
      <c r="A1000" s="1">
        <v>11</v>
      </c>
      <c r="B1000" s="1">
        <v>19</v>
      </c>
      <c r="D1000" s="1">
        <v>1</v>
      </c>
      <c r="E1000" s="1" t="s">
        <v>11</v>
      </c>
      <c r="F1000" s="4">
        <v>0.25</v>
      </c>
      <c r="G1000" s="4">
        <v>0.157</v>
      </c>
      <c r="H1000" s="4">
        <v>-2.1749999999999998</v>
      </c>
      <c r="I1000" s="4">
        <v>20.539000000000001</v>
      </c>
      <c r="J1000" s="4">
        <v>1.73</v>
      </c>
      <c r="K1000" s="4">
        <v>2.5449999999999999</v>
      </c>
    </row>
    <row r="1001" spans="1:11" x14ac:dyDescent="0.35">
      <c r="A1001" s="1">
        <v>11</v>
      </c>
      <c r="B1001" s="1">
        <v>19</v>
      </c>
      <c r="D1001" s="1">
        <v>1</v>
      </c>
      <c r="E1001" s="1" t="s">
        <v>12</v>
      </c>
      <c r="F1001" s="4">
        <v>-256.42200000000003</v>
      </c>
      <c r="G1001" s="4">
        <v>-156.863</v>
      </c>
      <c r="H1001" s="4">
        <v>-0.4</v>
      </c>
      <c r="I1001" s="4">
        <v>3.758</v>
      </c>
      <c r="J1001" s="4">
        <v>0.33700000000000002</v>
      </c>
      <c r="K1001" s="4">
        <v>0.496</v>
      </c>
    </row>
    <row r="1002" spans="1:11" x14ac:dyDescent="0.35">
      <c r="A1002" s="1">
        <v>11</v>
      </c>
      <c r="B1002" s="1">
        <v>12</v>
      </c>
      <c r="D1002" s="1">
        <v>5</v>
      </c>
      <c r="E1002" s="1" t="s">
        <v>9</v>
      </c>
      <c r="F1002" s="4">
        <v>13.521000000000001</v>
      </c>
      <c r="G1002" s="4">
        <v>8.2330000000000005</v>
      </c>
      <c r="H1002" s="4">
        <v>-1.085</v>
      </c>
      <c r="I1002" s="4">
        <v>9.2840000000000007</v>
      </c>
      <c r="J1002" s="4">
        <v>0.86199999999999999</v>
      </c>
      <c r="K1002" s="4">
        <v>1.268</v>
      </c>
    </row>
    <row r="1003" spans="1:11" x14ac:dyDescent="0.35">
      <c r="A1003" s="1">
        <v>11</v>
      </c>
      <c r="B1003" s="1">
        <v>12</v>
      </c>
      <c r="D1003" s="1">
        <v>5</v>
      </c>
      <c r="E1003" s="1" t="s">
        <v>10</v>
      </c>
      <c r="F1003" s="4">
        <v>-10.092000000000001</v>
      </c>
      <c r="G1003" s="4">
        <v>-6.1779999999999999</v>
      </c>
      <c r="H1003" s="4">
        <v>0.57299999999999995</v>
      </c>
      <c r="I1003" s="4">
        <v>-3.3140000000000001</v>
      </c>
      <c r="J1003" s="4">
        <v>-0.20599999999999999</v>
      </c>
      <c r="K1003" s="4">
        <v>-0.30299999999999999</v>
      </c>
    </row>
    <row r="1004" spans="1:11" x14ac:dyDescent="0.35">
      <c r="A1004" s="1">
        <v>11</v>
      </c>
      <c r="B1004" s="1">
        <v>12</v>
      </c>
      <c r="D1004" s="1">
        <v>5</v>
      </c>
      <c r="E1004" s="1" t="s">
        <v>11</v>
      </c>
      <c r="F1004" s="4">
        <v>7.3789999999999996</v>
      </c>
      <c r="G1004" s="4">
        <v>4.5039999999999996</v>
      </c>
      <c r="H1004" s="4">
        <v>-0.47899999999999998</v>
      </c>
      <c r="I1004" s="4">
        <v>3.6579999999999999</v>
      </c>
      <c r="J1004" s="4">
        <v>0.33400000000000002</v>
      </c>
      <c r="K1004" s="4">
        <v>0.49099999999999999</v>
      </c>
    </row>
    <row r="1005" spans="1:11" x14ac:dyDescent="0.35">
      <c r="A1005" s="1">
        <v>11</v>
      </c>
      <c r="B1005" s="1">
        <v>12</v>
      </c>
      <c r="D1005" s="1">
        <v>5</v>
      </c>
      <c r="E1005" s="1" t="s">
        <v>12</v>
      </c>
      <c r="F1005" s="4">
        <v>-21.556000000000001</v>
      </c>
      <c r="G1005" s="4">
        <v>-13.102</v>
      </c>
      <c r="H1005" s="4">
        <v>0.496</v>
      </c>
      <c r="I1005" s="4">
        <v>-4.2469999999999999</v>
      </c>
      <c r="J1005" s="4">
        <v>-0.39400000000000002</v>
      </c>
      <c r="K1005" s="4">
        <v>-0.57999999999999996</v>
      </c>
    </row>
    <row r="1006" spans="1:11" x14ac:dyDescent="0.35">
      <c r="A1006" s="1">
        <v>11</v>
      </c>
      <c r="B1006" s="1">
        <v>12</v>
      </c>
      <c r="D1006" s="1">
        <v>4</v>
      </c>
      <c r="E1006" s="1" t="s">
        <v>9</v>
      </c>
      <c r="F1006" s="4">
        <v>7.4530000000000003</v>
      </c>
      <c r="G1006" s="4">
        <v>4.5789999999999997</v>
      </c>
      <c r="H1006" s="4">
        <v>-1.468</v>
      </c>
      <c r="I1006" s="4">
        <v>13.641999999999999</v>
      </c>
      <c r="J1006" s="4">
        <v>1.1870000000000001</v>
      </c>
      <c r="K1006" s="4">
        <v>1.7470000000000001</v>
      </c>
    </row>
    <row r="1007" spans="1:11" x14ac:dyDescent="0.35">
      <c r="A1007" s="1">
        <v>11</v>
      </c>
      <c r="B1007" s="1">
        <v>12</v>
      </c>
      <c r="D1007" s="1">
        <v>4</v>
      </c>
      <c r="E1007" s="1" t="s">
        <v>10</v>
      </c>
      <c r="F1007" s="4">
        <v>-8.2360000000000007</v>
      </c>
      <c r="G1007" s="4">
        <v>-5.0540000000000003</v>
      </c>
      <c r="H1007" s="4">
        <v>0.71799999999999997</v>
      </c>
      <c r="I1007" s="4">
        <v>-5.8209999999999997</v>
      </c>
      <c r="J1007" s="4">
        <v>-0.48599999999999999</v>
      </c>
      <c r="K1007" s="4">
        <v>-0.71499999999999997</v>
      </c>
    </row>
    <row r="1008" spans="1:11" x14ac:dyDescent="0.35">
      <c r="A1008" s="1">
        <v>11</v>
      </c>
      <c r="B1008" s="1">
        <v>12</v>
      </c>
      <c r="D1008" s="1">
        <v>4</v>
      </c>
      <c r="E1008" s="1" t="s">
        <v>11</v>
      </c>
      <c r="F1008" s="4">
        <v>4.9029999999999996</v>
      </c>
      <c r="G1008" s="4">
        <v>3.01</v>
      </c>
      <c r="H1008" s="4">
        <v>-0.65400000000000003</v>
      </c>
      <c r="I1008" s="4">
        <v>5.91</v>
      </c>
      <c r="J1008" s="4">
        <v>0.52300000000000002</v>
      </c>
      <c r="K1008" s="4">
        <v>0.76900000000000002</v>
      </c>
    </row>
    <row r="1009" spans="1:11" x14ac:dyDescent="0.35">
      <c r="A1009" s="1">
        <v>11</v>
      </c>
      <c r="B1009" s="1">
        <v>12</v>
      </c>
      <c r="D1009" s="1">
        <v>4</v>
      </c>
      <c r="E1009" s="1" t="s">
        <v>12</v>
      </c>
      <c r="F1009" s="4">
        <v>-46.988999999999997</v>
      </c>
      <c r="G1009" s="4">
        <v>-28.689</v>
      </c>
      <c r="H1009" s="4">
        <v>1.282</v>
      </c>
      <c r="I1009" s="4">
        <v>-11.337999999999999</v>
      </c>
      <c r="J1009" s="4">
        <v>-1.0469999999999999</v>
      </c>
      <c r="K1009" s="4">
        <v>-1.54</v>
      </c>
    </row>
    <row r="1010" spans="1:11" x14ac:dyDescent="0.35">
      <c r="A1010" s="1">
        <v>11</v>
      </c>
      <c r="B1010" s="1">
        <v>12</v>
      </c>
      <c r="D1010" s="1">
        <v>3</v>
      </c>
      <c r="E1010" s="1" t="s">
        <v>9</v>
      </c>
      <c r="F1010" s="4">
        <v>8.7569999999999997</v>
      </c>
      <c r="G1010" s="4">
        <v>5.367</v>
      </c>
      <c r="H1010" s="4">
        <v>-1.764</v>
      </c>
      <c r="I1010" s="4">
        <v>16.561</v>
      </c>
      <c r="J1010" s="4">
        <v>1.42</v>
      </c>
      <c r="K1010" s="4">
        <v>2.089</v>
      </c>
    </row>
    <row r="1011" spans="1:11" x14ac:dyDescent="0.35">
      <c r="A1011" s="1">
        <v>11</v>
      </c>
      <c r="B1011" s="1">
        <v>12</v>
      </c>
      <c r="D1011" s="1">
        <v>3</v>
      </c>
      <c r="E1011" s="1" t="s">
        <v>10</v>
      </c>
      <c r="F1011" s="4">
        <v>-8.2149999999999999</v>
      </c>
      <c r="G1011" s="4">
        <v>-5.0369999999999999</v>
      </c>
      <c r="H1011" s="4">
        <v>1.1910000000000001</v>
      </c>
      <c r="I1011" s="4">
        <v>-10.836</v>
      </c>
      <c r="J1011" s="4">
        <v>-0.94199999999999995</v>
      </c>
      <c r="K1011" s="4">
        <v>-1.3859999999999999</v>
      </c>
    </row>
    <row r="1012" spans="1:11" x14ac:dyDescent="0.35">
      <c r="A1012" s="1">
        <v>11</v>
      </c>
      <c r="B1012" s="1">
        <v>12</v>
      </c>
      <c r="D1012" s="1">
        <v>3</v>
      </c>
      <c r="E1012" s="1" t="s">
        <v>11</v>
      </c>
      <c r="F1012" s="4">
        <v>5.3040000000000003</v>
      </c>
      <c r="G1012" s="4">
        <v>3.2509999999999999</v>
      </c>
      <c r="H1012" s="4">
        <v>-0.91200000000000003</v>
      </c>
      <c r="I1012" s="4">
        <v>8.4730000000000008</v>
      </c>
      <c r="J1012" s="4">
        <v>0.73799999999999999</v>
      </c>
      <c r="K1012" s="4">
        <v>1.0860000000000001</v>
      </c>
    </row>
    <row r="1013" spans="1:11" x14ac:dyDescent="0.35">
      <c r="A1013" s="1">
        <v>11</v>
      </c>
      <c r="B1013" s="1">
        <v>12</v>
      </c>
      <c r="D1013" s="1">
        <v>3</v>
      </c>
      <c r="E1013" s="1" t="s">
        <v>12</v>
      </c>
      <c r="F1013" s="4">
        <v>-72.206000000000003</v>
      </c>
      <c r="G1013" s="4">
        <v>-44.143999999999998</v>
      </c>
      <c r="H1013" s="4">
        <v>2.327</v>
      </c>
      <c r="I1013" s="4">
        <v>-21.177</v>
      </c>
      <c r="J1013" s="4">
        <v>-1.9359999999999999</v>
      </c>
      <c r="K1013" s="4">
        <v>-2.8490000000000002</v>
      </c>
    </row>
    <row r="1014" spans="1:11" x14ac:dyDescent="0.35">
      <c r="A1014" s="1">
        <v>11</v>
      </c>
      <c r="B1014" s="1">
        <v>12</v>
      </c>
      <c r="D1014" s="1">
        <v>2</v>
      </c>
      <c r="E1014" s="1" t="s">
        <v>9</v>
      </c>
      <c r="F1014" s="4">
        <v>8.8699999999999992</v>
      </c>
      <c r="G1014" s="4">
        <v>5.44</v>
      </c>
      <c r="H1014" s="4">
        <v>-1.6559999999999999</v>
      </c>
      <c r="I1014" s="4">
        <v>15.724</v>
      </c>
      <c r="J1014" s="4">
        <v>1.3340000000000001</v>
      </c>
      <c r="K1014" s="4">
        <v>1.962</v>
      </c>
    </row>
    <row r="1015" spans="1:11" x14ac:dyDescent="0.35">
      <c r="A1015" s="1">
        <v>11</v>
      </c>
      <c r="B1015" s="1">
        <v>12</v>
      </c>
      <c r="D1015" s="1">
        <v>2</v>
      </c>
      <c r="E1015" s="1" t="s">
        <v>10</v>
      </c>
      <c r="F1015" s="4">
        <v>-9.8469999999999995</v>
      </c>
      <c r="G1015" s="4">
        <v>-6.04</v>
      </c>
      <c r="H1015" s="4">
        <v>1.5860000000000001</v>
      </c>
      <c r="I1015" s="4">
        <v>-13.77</v>
      </c>
      <c r="J1015" s="4">
        <v>-1.23</v>
      </c>
      <c r="K1015" s="4">
        <v>-1.8089999999999999</v>
      </c>
    </row>
    <row r="1016" spans="1:11" x14ac:dyDescent="0.35">
      <c r="A1016" s="1">
        <v>11</v>
      </c>
      <c r="B1016" s="1">
        <v>12</v>
      </c>
      <c r="D1016" s="1">
        <v>2</v>
      </c>
      <c r="E1016" s="1" t="s">
        <v>11</v>
      </c>
      <c r="F1016" s="4">
        <v>5.8490000000000002</v>
      </c>
      <c r="G1016" s="4">
        <v>3.5880000000000001</v>
      </c>
      <c r="H1016" s="4">
        <v>-0.98899999999999999</v>
      </c>
      <c r="I1016" s="4">
        <v>9.1470000000000002</v>
      </c>
      <c r="J1016" s="4">
        <v>0.80100000000000005</v>
      </c>
      <c r="K1016" s="4">
        <v>1.179</v>
      </c>
    </row>
    <row r="1017" spans="1:11" x14ac:dyDescent="0.35">
      <c r="A1017" s="1">
        <v>11</v>
      </c>
      <c r="B1017" s="1">
        <v>12</v>
      </c>
      <c r="D1017" s="1">
        <v>2</v>
      </c>
      <c r="E1017" s="1" t="s">
        <v>12</v>
      </c>
      <c r="F1017" s="4">
        <v>-97.44</v>
      </c>
      <c r="G1017" s="4">
        <v>-59.61</v>
      </c>
      <c r="H1017" s="4">
        <v>3.581</v>
      </c>
      <c r="I1017" s="4">
        <v>-33.107999999999997</v>
      </c>
      <c r="J1017" s="4">
        <v>-3</v>
      </c>
      <c r="K1017" s="4">
        <v>-4.4139999999999997</v>
      </c>
    </row>
    <row r="1018" spans="1:11" x14ac:dyDescent="0.35">
      <c r="A1018" s="1">
        <v>11</v>
      </c>
      <c r="B1018" s="1">
        <v>12</v>
      </c>
      <c r="D1018" s="1">
        <v>1</v>
      </c>
      <c r="E1018" s="1" t="s">
        <v>9</v>
      </c>
      <c r="F1018" s="4">
        <v>6.4279999999999999</v>
      </c>
      <c r="G1018" s="4">
        <v>3.9390000000000001</v>
      </c>
      <c r="H1018" s="4">
        <v>-1.5680000000000001</v>
      </c>
      <c r="I1018" s="4">
        <v>13.792</v>
      </c>
      <c r="J1018" s="4">
        <v>1.1020000000000001</v>
      </c>
      <c r="K1018" s="4">
        <v>1.621</v>
      </c>
    </row>
    <row r="1019" spans="1:11" x14ac:dyDescent="0.35">
      <c r="A1019" s="1">
        <v>11</v>
      </c>
      <c r="B1019" s="1">
        <v>12</v>
      </c>
      <c r="D1019" s="1">
        <v>1</v>
      </c>
      <c r="E1019" s="1" t="s">
        <v>10</v>
      </c>
      <c r="F1019" s="4">
        <v>-3.22</v>
      </c>
      <c r="G1019" s="4">
        <v>-1.9830000000000001</v>
      </c>
      <c r="H1019" s="4">
        <v>4.8869999999999996</v>
      </c>
      <c r="I1019" s="4">
        <v>-46.393999999999998</v>
      </c>
      <c r="J1019" s="4">
        <v>-3.9329999999999998</v>
      </c>
      <c r="K1019" s="4">
        <v>-5.7859999999999996</v>
      </c>
    </row>
    <row r="1020" spans="1:11" x14ac:dyDescent="0.35">
      <c r="A1020" s="1">
        <v>11</v>
      </c>
      <c r="B1020" s="1">
        <v>12</v>
      </c>
      <c r="D1020" s="1">
        <v>1</v>
      </c>
      <c r="E1020" s="1" t="s">
        <v>11</v>
      </c>
      <c r="F1020" s="4">
        <v>2.68</v>
      </c>
      <c r="G1020" s="4">
        <v>1.645</v>
      </c>
      <c r="H1020" s="4">
        <v>-1.7769999999999999</v>
      </c>
      <c r="I1020" s="4">
        <v>16.689</v>
      </c>
      <c r="J1020" s="4">
        <v>1.399</v>
      </c>
      <c r="K1020" s="4">
        <v>2.0579999999999998</v>
      </c>
    </row>
    <row r="1021" spans="1:11" x14ac:dyDescent="0.35">
      <c r="A1021" s="1">
        <v>11</v>
      </c>
      <c r="B1021" s="1">
        <v>12</v>
      </c>
      <c r="D1021" s="1">
        <v>1</v>
      </c>
      <c r="E1021" s="1" t="s">
        <v>12</v>
      </c>
      <c r="F1021" s="4">
        <v>-122.345</v>
      </c>
      <c r="G1021" s="4">
        <v>-74.873000000000005</v>
      </c>
      <c r="H1021" s="4">
        <v>4.8490000000000002</v>
      </c>
      <c r="I1021" s="4">
        <v>-45.481999999999999</v>
      </c>
      <c r="J1021" s="4">
        <v>-4.0830000000000002</v>
      </c>
      <c r="K1021" s="4">
        <v>-6.0069999999999997</v>
      </c>
    </row>
    <row r="1022" spans="1:11" x14ac:dyDescent="0.35">
      <c r="A1022" s="1">
        <v>12</v>
      </c>
      <c r="B1022" s="1">
        <v>27</v>
      </c>
      <c r="D1022" s="1">
        <v>5</v>
      </c>
      <c r="E1022" s="1" t="s">
        <v>9</v>
      </c>
      <c r="F1022" s="4">
        <v>-33.375</v>
      </c>
      <c r="G1022" s="4">
        <v>-22.913</v>
      </c>
      <c r="H1022" s="4">
        <v>-6.7050000000000001</v>
      </c>
      <c r="I1022" s="4">
        <v>55.655999999999999</v>
      </c>
      <c r="J1022" s="4">
        <v>5.851</v>
      </c>
      <c r="K1022" s="4">
        <v>8.609</v>
      </c>
    </row>
    <row r="1023" spans="1:11" x14ac:dyDescent="0.35">
      <c r="A1023" s="1">
        <v>12</v>
      </c>
      <c r="B1023" s="1">
        <v>27</v>
      </c>
      <c r="D1023" s="1">
        <v>5</v>
      </c>
      <c r="E1023" s="1" t="s">
        <v>10</v>
      </c>
      <c r="F1023" s="4">
        <v>34.951999999999998</v>
      </c>
      <c r="G1023" s="4">
        <v>22.71</v>
      </c>
      <c r="H1023" s="4">
        <v>5.1130000000000004</v>
      </c>
      <c r="I1023" s="4">
        <v>-30.36</v>
      </c>
      <c r="J1023" s="4">
        <v>-2.722</v>
      </c>
      <c r="K1023" s="4">
        <v>-4.0049999999999999</v>
      </c>
    </row>
    <row r="1024" spans="1:11" x14ac:dyDescent="0.35">
      <c r="A1024" s="1">
        <v>12</v>
      </c>
      <c r="B1024" s="1">
        <v>27</v>
      </c>
      <c r="D1024" s="1">
        <v>5</v>
      </c>
      <c r="E1024" s="1" t="s">
        <v>11</v>
      </c>
      <c r="F1024" s="4">
        <v>-21.352</v>
      </c>
      <c r="G1024" s="4">
        <v>-14.257</v>
      </c>
      <c r="H1024" s="4">
        <v>-3.5409999999999999</v>
      </c>
      <c r="I1024" s="4">
        <v>26.084</v>
      </c>
      <c r="J1024" s="4">
        <v>2.6789999999999998</v>
      </c>
      <c r="K1024" s="4">
        <v>3.9420000000000002</v>
      </c>
    </row>
    <row r="1025" spans="1:11" x14ac:dyDescent="0.35">
      <c r="A1025" s="1">
        <v>12</v>
      </c>
      <c r="B1025" s="1">
        <v>27</v>
      </c>
      <c r="D1025" s="1">
        <v>5</v>
      </c>
      <c r="E1025" s="1" t="s">
        <v>12</v>
      </c>
      <c r="F1025" s="4">
        <v>-48.220999999999997</v>
      </c>
      <c r="G1025" s="4">
        <v>-33.235999999999997</v>
      </c>
      <c r="H1025" s="4">
        <v>-3.1459999999999999</v>
      </c>
      <c r="I1025" s="4">
        <v>26.155000000000001</v>
      </c>
      <c r="J1025" s="4">
        <v>2.75</v>
      </c>
      <c r="K1025" s="4">
        <v>4.0460000000000003</v>
      </c>
    </row>
    <row r="1026" spans="1:11" x14ac:dyDescent="0.35">
      <c r="A1026" s="1">
        <v>12</v>
      </c>
      <c r="B1026" s="1">
        <v>27</v>
      </c>
      <c r="D1026" s="1">
        <v>4</v>
      </c>
      <c r="E1026" s="1" t="s">
        <v>9</v>
      </c>
      <c r="F1026" s="4">
        <v>-35.75</v>
      </c>
      <c r="G1026" s="4">
        <v>-22.433</v>
      </c>
      <c r="H1026" s="4">
        <v>-12.704000000000001</v>
      </c>
      <c r="I1026" s="4">
        <v>116.65600000000001</v>
      </c>
      <c r="J1026" s="4">
        <v>11.847</v>
      </c>
      <c r="K1026" s="4">
        <v>17.428999999999998</v>
      </c>
    </row>
    <row r="1027" spans="1:11" x14ac:dyDescent="0.35">
      <c r="A1027" s="1">
        <v>12</v>
      </c>
      <c r="B1027" s="1">
        <v>27</v>
      </c>
      <c r="D1027" s="1">
        <v>4</v>
      </c>
      <c r="E1027" s="1" t="s">
        <v>10</v>
      </c>
      <c r="F1027" s="4">
        <v>34.936</v>
      </c>
      <c r="G1027" s="4">
        <v>22.161999999999999</v>
      </c>
      <c r="H1027" s="4">
        <v>7.9969999999999999</v>
      </c>
      <c r="I1027" s="4">
        <v>-68.626999999999995</v>
      </c>
      <c r="J1027" s="4">
        <v>-6.9909999999999997</v>
      </c>
      <c r="K1027" s="4">
        <v>-10.286</v>
      </c>
    </row>
    <row r="1028" spans="1:11" x14ac:dyDescent="0.35">
      <c r="A1028" s="1">
        <v>12</v>
      </c>
      <c r="B1028" s="1">
        <v>27</v>
      </c>
      <c r="D1028" s="1">
        <v>4</v>
      </c>
      <c r="E1028" s="1" t="s">
        <v>11</v>
      </c>
      <c r="F1028" s="4">
        <v>-22.088999999999999</v>
      </c>
      <c r="G1028" s="4">
        <v>-13.936</v>
      </c>
      <c r="H1028" s="4">
        <v>-6.3639999999999999</v>
      </c>
      <c r="I1028" s="4">
        <v>57.447000000000003</v>
      </c>
      <c r="J1028" s="4">
        <v>5.8869999999999996</v>
      </c>
      <c r="K1028" s="4">
        <v>8.6609999999999996</v>
      </c>
    </row>
    <row r="1029" spans="1:11" x14ac:dyDescent="0.35">
      <c r="A1029" s="1">
        <v>12</v>
      </c>
      <c r="B1029" s="1">
        <v>27</v>
      </c>
      <c r="D1029" s="1">
        <v>4</v>
      </c>
      <c r="E1029" s="1" t="s">
        <v>12</v>
      </c>
      <c r="F1029" s="4">
        <v>-151.84899999999999</v>
      </c>
      <c r="G1029" s="4">
        <v>-98.63</v>
      </c>
      <c r="H1029" s="4">
        <v>-10.430999999999999</v>
      </c>
      <c r="I1029" s="4">
        <v>91.599000000000004</v>
      </c>
      <c r="J1029" s="4">
        <v>9.6189999999999998</v>
      </c>
      <c r="K1029" s="4">
        <v>14.151</v>
      </c>
    </row>
    <row r="1030" spans="1:11" x14ac:dyDescent="0.35">
      <c r="A1030" s="1">
        <v>12</v>
      </c>
      <c r="B1030" s="1">
        <v>27</v>
      </c>
      <c r="D1030" s="1">
        <v>3</v>
      </c>
      <c r="E1030" s="1" t="s">
        <v>9</v>
      </c>
      <c r="F1030" s="4">
        <v>-34.889000000000003</v>
      </c>
      <c r="G1030" s="4">
        <v>-22.184000000000001</v>
      </c>
      <c r="H1030" s="4">
        <v>-15.628</v>
      </c>
      <c r="I1030" s="4">
        <v>144.93799999999999</v>
      </c>
      <c r="J1030" s="4">
        <v>14.44</v>
      </c>
      <c r="K1030" s="4">
        <v>21.245000000000001</v>
      </c>
    </row>
    <row r="1031" spans="1:11" x14ac:dyDescent="0.35">
      <c r="A1031" s="1">
        <v>12</v>
      </c>
      <c r="B1031" s="1">
        <v>27</v>
      </c>
      <c r="D1031" s="1">
        <v>3</v>
      </c>
      <c r="E1031" s="1" t="s">
        <v>10</v>
      </c>
      <c r="F1031" s="4">
        <v>37.215000000000003</v>
      </c>
      <c r="G1031" s="4">
        <v>23.405000000000001</v>
      </c>
      <c r="H1031" s="4">
        <v>12.212999999999999</v>
      </c>
      <c r="I1031" s="4">
        <v>-111.703</v>
      </c>
      <c r="J1031" s="4">
        <v>-11.284000000000001</v>
      </c>
      <c r="K1031" s="4">
        <v>-16.600999999999999</v>
      </c>
    </row>
    <row r="1032" spans="1:11" x14ac:dyDescent="0.35">
      <c r="A1032" s="1">
        <v>12</v>
      </c>
      <c r="B1032" s="1">
        <v>27</v>
      </c>
      <c r="D1032" s="1">
        <v>3</v>
      </c>
      <c r="E1032" s="1" t="s">
        <v>11</v>
      </c>
      <c r="F1032" s="4">
        <v>-22.533000000000001</v>
      </c>
      <c r="G1032" s="4">
        <v>-14.246</v>
      </c>
      <c r="H1032" s="4">
        <v>-8.6509999999999998</v>
      </c>
      <c r="I1032" s="4">
        <v>79.912999999999997</v>
      </c>
      <c r="J1032" s="4">
        <v>8.0389999999999997</v>
      </c>
      <c r="K1032" s="4">
        <v>11.827</v>
      </c>
    </row>
    <row r="1033" spans="1:11" x14ac:dyDescent="0.35">
      <c r="A1033" s="1">
        <v>12</v>
      </c>
      <c r="B1033" s="1">
        <v>27</v>
      </c>
      <c r="D1033" s="1">
        <v>3</v>
      </c>
      <c r="E1033" s="1" t="s">
        <v>12</v>
      </c>
      <c r="F1033" s="4">
        <v>-254.797</v>
      </c>
      <c r="G1033" s="4">
        <v>-163.53299999999999</v>
      </c>
      <c r="H1033" s="4">
        <v>-20.783999999999999</v>
      </c>
      <c r="I1033" s="4">
        <v>188.95599999999999</v>
      </c>
      <c r="J1033" s="4">
        <v>19.693999999999999</v>
      </c>
      <c r="K1033" s="4">
        <v>28.972999999999999</v>
      </c>
    </row>
    <row r="1034" spans="1:11" x14ac:dyDescent="0.35">
      <c r="A1034" s="1">
        <v>12</v>
      </c>
      <c r="B1034" s="1">
        <v>27</v>
      </c>
      <c r="D1034" s="1">
        <v>2</v>
      </c>
      <c r="E1034" s="1" t="s">
        <v>9</v>
      </c>
      <c r="F1034" s="4">
        <v>-29.071000000000002</v>
      </c>
      <c r="G1034" s="4">
        <v>-18.699000000000002</v>
      </c>
      <c r="H1034" s="4">
        <v>-16.39</v>
      </c>
      <c r="I1034" s="4">
        <v>153.178</v>
      </c>
      <c r="J1034" s="4">
        <v>15.13</v>
      </c>
      <c r="K1034" s="4">
        <v>22.259</v>
      </c>
    </row>
    <row r="1035" spans="1:11" x14ac:dyDescent="0.35">
      <c r="A1035" s="1">
        <v>12</v>
      </c>
      <c r="B1035" s="1">
        <v>27</v>
      </c>
      <c r="D1035" s="1">
        <v>2</v>
      </c>
      <c r="E1035" s="1" t="s">
        <v>10</v>
      </c>
      <c r="F1035" s="4">
        <v>19.510000000000002</v>
      </c>
      <c r="G1035" s="4">
        <v>13.315</v>
      </c>
      <c r="H1035" s="4">
        <v>16.244</v>
      </c>
      <c r="I1035" s="4">
        <v>-148.453</v>
      </c>
      <c r="J1035" s="4">
        <v>-14.835000000000001</v>
      </c>
      <c r="K1035" s="4">
        <v>-21.824999999999999</v>
      </c>
    </row>
    <row r="1036" spans="1:11" x14ac:dyDescent="0.35">
      <c r="A1036" s="1">
        <v>12</v>
      </c>
      <c r="B1036" s="1">
        <v>27</v>
      </c>
      <c r="D1036" s="1">
        <v>2</v>
      </c>
      <c r="E1036" s="1" t="s">
        <v>11</v>
      </c>
      <c r="F1036" s="4">
        <v>-15.180999999999999</v>
      </c>
      <c r="G1036" s="4">
        <v>-10.004</v>
      </c>
      <c r="H1036" s="4">
        <v>-10.1</v>
      </c>
      <c r="I1036" s="4">
        <v>94.061000000000007</v>
      </c>
      <c r="J1036" s="4">
        <v>9.3640000000000008</v>
      </c>
      <c r="K1036" s="4">
        <v>13.776</v>
      </c>
    </row>
    <row r="1037" spans="1:11" x14ac:dyDescent="0.35">
      <c r="A1037" s="1">
        <v>12</v>
      </c>
      <c r="B1037" s="1">
        <v>27</v>
      </c>
      <c r="D1037" s="1">
        <v>2</v>
      </c>
      <c r="E1037" s="1" t="s">
        <v>12</v>
      </c>
      <c r="F1037" s="4">
        <v>-356.42500000000001</v>
      </c>
      <c r="G1037" s="4">
        <v>-227.55600000000001</v>
      </c>
      <c r="H1037" s="4">
        <v>-33.64</v>
      </c>
      <c r="I1037" s="4">
        <v>310.73099999999999</v>
      </c>
      <c r="J1037" s="4">
        <v>32.137999999999998</v>
      </c>
      <c r="K1037" s="4">
        <v>47.280999999999999</v>
      </c>
    </row>
    <row r="1038" spans="1:11" x14ac:dyDescent="0.35">
      <c r="A1038" s="1">
        <v>12</v>
      </c>
      <c r="B1038" s="1">
        <v>27</v>
      </c>
      <c r="D1038" s="1">
        <v>1</v>
      </c>
      <c r="E1038" s="1" t="s">
        <v>9</v>
      </c>
      <c r="F1038" s="4">
        <v>-6.1319999999999997</v>
      </c>
      <c r="G1038" s="4">
        <v>-4.8760000000000003</v>
      </c>
      <c r="H1038" s="4">
        <v>-14.945</v>
      </c>
      <c r="I1038" s="4">
        <v>124.441</v>
      </c>
      <c r="J1038" s="4">
        <v>12.337999999999999</v>
      </c>
      <c r="K1038" s="4">
        <v>18.152000000000001</v>
      </c>
    </row>
    <row r="1039" spans="1:11" x14ac:dyDescent="0.35">
      <c r="A1039" s="1">
        <v>12</v>
      </c>
      <c r="B1039" s="1">
        <v>27</v>
      </c>
      <c r="D1039" s="1">
        <v>1</v>
      </c>
      <c r="E1039" s="1" t="s">
        <v>10</v>
      </c>
      <c r="F1039" s="4">
        <v>2.8690000000000002</v>
      </c>
      <c r="G1039" s="4">
        <v>2.2530000000000001</v>
      </c>
      <c r="H1039" s="4">
        <v>34.305999999999997</v>
      </c>
      <c r="I1039" s="4">
        <v>-310.18</v>
      </c>
      <c r="J1039" s="4">
        <v>-31.073</v>
      </c>
      <c r="K1039" s="4">
        <v>-45.716000000000001</v>
      </c>
    </row>
    <row r="1040" spans="1:11" x14ac:dyDescent="0.35">
      <c r="A1040" s="1">
        <v>12</v>
      </c>
      <c r="B1040" s="1">
        <v>27</v>
      </c>
      <c r="D1040" s="1">
        <v>1</v>
      </c>
      <c r="E1040" s="1" t="s">
        <v>11</v>
      </c>
      <c r="F1040" s="4">
        <v>-2.5</v>
      </c>
      <c r="G1040" s="4">
        <v>-1.98</v>
      </c>
      <c r="H1040" s="4">
        <v>-13.608000000000001</v>
      </c>
      <c r="I1040" s="4">
        <v>120.64400000000001</v>
      </c>
      <c r="J1040" s="4">
        <v>12.058999999999999</v>
      </c>
      <c r="K1040" s="4">
        <v>17.741</v>
      </c>
    </row>
    <row r="1041" spans="1:11" x14ac:dyDescent="0.35">
      <c r="A1041" s="1">
        <v>12</v>
      </c>
      <c r="B1041" s="1">
        <v>27</v>
      </c>
      <c r="D1041" s="1">
        <v>1</v>
      </c>
      <c r="E1041" s="1" t="s">
        <v>12</v>
      </c>
      <c r="F1041" s="4">
        <v>-394.22699999999998</v>
      </c>
      <c r="G1041" s="4">
        <v>-254.62299999999999</v>
      </c>
      <c r="H1041" s="4">
        <v>-46.634</v>
      </c>
      <c r="I1041" s="4">
        <v>435.36799999999999</v>
      </c>
      <c r="J1041" s="4">
        <v>44.801000000000002</v>
      </c>
      <c r="K1041" s="4">
        <v>65.911000000000001</v>
      </c>
    </row>
    <row r="1042" spans="1:11" x14ac:dyDescent="0.35">
      <c r="A1042" s="1">
        <v>12</v>
      </c>
      <c r="B1042" s="1">
        <v>20</v>
      </c>
      <c r="D1042" s="1">
        <v>5</v>
      </c>
      <c r="E1042" s="1" t="s">
        <v>9</v>
      </c>
      <c r="F1042" s="4">
        <v>20.286999999999999</v>
      </c>
      <c r="G1042" s="4">
        <v>13.037000000000001</v>
      </c>
      <c r="H1042" s="4">
        <v>-12.387</v>
      </c>
      <c r="I1042" s="4">
        <v>103.16</v>
      </c>
      <c r="J1042" s="4">
        <v>10.847</v>
      </c>
      <c r="K1042" s="4">
        <v>15.958</v>
      </c>
    </row>
    <row r="1043" spans="1:11" x14ac:dyDescent="0.35">
      <c r="A1043" s="1">
        <v>12</v>
      </c>
      <c r="B1043" s="1">
        <v>20</v>
      </c>
      <c r="D1043" s="1">
        <v>5</v>
      </c>
      <c r="E1043" s="1" t="s">
        <v>10</v>
      </c>
      <c r="F1043" s="4">
        <v>-22.654</v>
      </c>
      <c r="G1043" s="4">
        <v>-13.670999999999999</v>
      </c>
      <c r="H1043" s="4">
        <v>10.436999999999999</v>
      </c>
      <c r="I1043" s="4">
        <v>-79.234999999999999</v>
      </c>
      <c r="J1043" s="4">
        <v>-8.1999999999999993</v>
      </c>
      <c r="K1043" s="4">
        <v>-12.064</v>
      </c>
    </row>
    <row r="1044" spans="1:11" x14ac:dyDescent="0.35">
      <c r="A1044" s="1">
        <v>12</v>
      </c>
      <c r="B1044" s="1">
        <v>20</v>
      </c>
      <c r="D1044" s="1">
        <v>5</v>
      </c>
      <c r="E1044" s="1" t="s">
        <v>11</v>
      </c>
      <c r="F1044" s="4">
        <v>13.419</v>
      </c>
      <c r="G1044" s="4">
        <v>8.3460000000000001</v>
      </c>
      <c r="H1044" s="4">
        <v>-7.0960000000000001</v>
      </c>
      <c r="I1044" s="4">
        <v>56.854999999999997</v>
      </c>
      <c r="J1044" s="4">
        <v>5.952</v>
      </c>
      <c r="K1044" s="4">
        <v>8.7569999999999997</v>
      </c>
    </row>
    <row r="1045" spans="1:11" x14ac:dyDescent="0.35">
      <c r="A1045" s="1">
        <v>12</v>
      </c>
      <c r="B1045" s="1">
        <v>20</v>
      </c>
      <c r="D1045" s="1">
        <v>5</v>
      </c>
      <c r="E1045" s="1" t="s">
        <v>12</v>
      </c>
      <c r="F1045" s="4">
        <v>-61.567</v>
      </c>
      <c r="G1045" s="4">
        <v>-43.252000000000002</v>
      </c>
      <c r="H1045" s="4">
        <v>0</v>
      </c>
      <c r="I1045" s="4">
        <v>0</v>
      </c>
      <c r="J1045" s="4">
        <v>0</v>
      </c>
      <c r="K1045" s="4">
        <v>0</v>
      </c>
    </row>
    <row r="1046" spans="1:11" x14ac:dyDescent="0.35">
      <c r="A1046" s="1">
        <v>12</v>
      </c>
      <c r="B1046" s="1">
        <v>20</v>
      </c>
      <c r="D1046" s="1">
        <v>4</v>
      </c>
      <c r="E1046" s="1" t="s">
        <v>9</v>
      </c>
      <c r="F1046" s="4">
        <v>23.696999999999999</v>
      </c>
      <c r="G1046" s="4">
        <v>13.528</v>
      </c>
      <c r="H1046" s="4">
        <v>-20.143999999999998</v>
      </c>
      <c r="I1046" s="4">
        <v>185.06399999999999</v>
      </c>
      <c r="J1046" s="4">
        <v>18.984999999999999</v>
      </c>
      <c r="K1046" s="4">
        <v>27.93</v>
      </c>
    </row>
    <row r="1047" spans="1:11" x14ac:dyDescent="0.35">
      <c r="A1047" s="1">
        <v>12</v>
      </c>
      <c r="B1047" s="1">
        <v>20</v>
      </c>
      <c r="D1047" s="1">
        <v>4</v>
      </c>
      <c r="E1047" s="1" t="s">
        <v>10</v>
      </c>
      <c r="F1047" s="4">
        <v>-22.408000000000001</v>
      </c>
      <c r="G1047" s="4">
        <v>-12.948</v>
      </c>
      <c r="H1047" s="4">
        <v>16.460999999999999</v>
      </c>
      <c r="I1047" s="4">
        <v>-147.999</v>
      </c>
      <c r="J1047" s="4">
        <v>-15.307</v>
      </c>
      <c r="K1047" s="4">
        <v>-22.52</v>
      </c>
    </row>
    <row r="1048" spans="1:11" x14ac:dyDescent="0.35">
      <c r="A1048" s="1">
        <v>12</v>
      </c>
      <c r="B1048" s="1">
        <v>20</v>
      </c>
      <c r="D1048" s="1">
        <v>4</v>
      </c>
      <c r="E1048" s="1" t="s">
        <v>11</v>
      </c>
      <c r="F1048" s="4">
        <v>14.407999999999999</v>
      </c>
      <c r="G1048" s="4">
        <v>8.2739999999999991</v>
      </c>
      <c r="H1048" s="4">
        <v>-11.407999999999999</v>
      </c>
      <c r="I1048" s="4">
        <v>103.952</v>
      </c>
      <c r="J1048" s="4">
        <v>10.715999999999999</v>
      </c>
      <c r="K1048" s="4">
        <v>15.766</v>
      </c>
    </row>
    <row r="1049" spans="1:11" x14ac:dyDescent="0.35">
      <c r="A1049" s="1">
        <v>12</v>
      </c>
      <c r="B1049" s="1">
        <v>20</v>
      </c>
      <c r="D1049" s="1">
        <v>4</v>
      </c>
      <c r="E1049" s="1" t="s">
        <v>12</v>
      </c>
      <c r="F1049" s="4">
        <v>-187.39400000000001</v>
      </c>
      <c r="G1049" s="4">
        <v>-125.125</v>
      </c>
      <c r="H1049" s="4">
        <v>0</v>
      </c>
      <c r="I1049" s="4">
        <v>0</v>
      </c>
      <c r="J1049" s="4">
        <v>0</v>
      </c>
      <c r="K1049" s="4">
        <v>0</v>
      </c>
    </row>
    <row r="1050" spans="1:11" x14ac:dyDescent="0.35">
      <c r="A1050" s="1">
        <v>12</v>
      </c>
      <c r="B1050" s="1">
        <v>20</v>
      </c>
      <c r="D1050" s="1">
        <v>3</v>
      </c>
      <c r="E1050" s="1" t="s">
        <v>9</v>
      </c>
      <c r="F1050" s="4">
        <v>23.736000000000001</v>
      </c>
      <c r="G1050" s="4">
        <v>13.856</v>
      </c>
      <c r="H1050" s="4">
        <v>-26.103999999999999</v>
      </c>
      <c r="I1050" s="4">
        <v>242.77</v>
      </c>
      <c r="J1050" s="4">
        <v>24.445</v>
      </c>
      <c r="K1050" s="4">
        <v>35.963000000000001</v>
      </c>
    </row>
    <row r="1051" spans="1:11" x14ac:dyDescent="0.35">
      <c r="A1051" s="1">
        <v>12</v>
      </c>
      <c r="B1051" s="1">
        <v>20</v>
      </c>
      <c r="D1051" s="1">
        <v>3</v>
      </c>
      <c r="E1051" s="1" t="s">
        <v>10</v>
      </c>
      <c r="F1051" s="4">
        <v>-24.794</v>
      </c>
      <c r="G1051" s="4">
        <v>-14.416</v>
      </c>
      <c r="H1051" s="4">
        <v>23.259</v>
      </c>
      <c r="I1051" s="4">
        <v>-214.85300000000001</v>
      </c>
      <c r="J1051" s="4">
        <v>-21.797999999999998</v>
      </c>
      <c r="K1051" s="4">
        <v>-32.07</v>
      </c>
    </row>
    <row r="1052" spans="1:11" x14ac:dyDescent="0.35">
      <c r="A1052" s="1">
        <v>12</v>
      </c>
      <c r="B1052" s="1">
        <v>20</v>
      </c>
      <c r="D1052" s="1">
        <v>3</v>
      </c>
      <c r="E1052" s="1" t="s">
        <v>11</v>
      </c>
      <c r="F1052" s="4">
        <v>15.166</v>
      </c>
      <c r="G1052" s="4">
        <v>8.8350000000000009</v>
      </c>
      <c r="H1052" s="4">
        <v>-15.407</v>
      </c>
      <c r="I1052" s="4">
        <v>142.91</v>
      </c>
      <c r="J1052" s="4">
        <v>14.451000000000001</v>
      </c>
      <c r="K1052" s="4">
        <v>21.26</v>
      </c>
    </row>
    <row r="1053" spans="1:11" x14ac:dyDescent="0.35">
      <c r="A1053" s="1">
        <v>12</v>
      </c>
      <c r="B1053" s="1">
        <v>20</v>
      </c>
      <c r="D1053" s="1">
        <v>3</v>
      </c>
      <c r="E1053" s="1" t="s">
        <v>12</v>
      </c>
      <c r="F1053" s="4">
        <v>-315.09300000000002</v>
      </c>
      <c r="G1053" s="4">
        <v>-208.34700000000001</v>
      </c>
      <c r="H1053" s="4">
        <v>0</v>
      </c>
      <c r="I1053" s="4">
        <v>0</v>
      </c>
      <c r="J1053" s="4">
        <v>0</v>
      </c>
      <c r="K1053" s="4">
        <v>0</v>
      </c>
    </row>
    <row r="1054" spans="1:11" x14ac:dyDescent="0.35">
      <c r="A1054" s="1">
        <v>12</v>
      </c>
      <c r="B1054" s="1">
        <v>20</v>
      </c>
      <c r="D1054" s="1">
        <v>2</v>
      </c>
      <c r="E1054" s="1" t="s">
        <v>9</v>
      </c>
      <c r="F1054" s="4">
        <v>17.347999999999999</v>
      </c>
      <c r="G1054" s="4">
        <v>10.119</v>
      </c>
      <c r="H1054" s="4">
        <v>-29.36</v>
      </c>
      <c r="I1054" s="4">
        <v>274.875</v>
      </c>
      <c r="J1054" s="4">
        <v>27.416</v>
      </c>
      <c r="K1054" s="4">
        <v>40.334000000000003</v>
      </c>
    </row>
    <row r="1055" spans="1:11" x14ac:dyDescent="0.35">
      <c r="A1055" s="1">
        <v>12</v>
      </c>
      <c r="B1055" s="1">
        <v>20</v>
      </c>
      <c r="D1055" s="1">
        <v>2</v>
      </c>
      <c r="E1055" s="1" t="s">
        <v>10</v>
      </c>
      <c r="F1055" s="4">
        <v>-7.9349999999999996</v>
      </c>
      <c r="G1055" s="4">
        <v>-4.718</v>
      </c>
      <c r="H1055" s="4">
        <v>30.302</v>
      </c>
      <c r="I1055" s="4">
        <v>-282.94499999999999</v>
      </c>
      <c r="J1055" s="4">
        <v>-28.381</v>
      </c>
      <c r="K1055" s="4">
        <v>-41.755000000000003</v>
      </c>
    </row>
    <row r="1056" spans="1:11" x14ac:dyDescent="0.35">
      <c r="A1056" s="1">
        <v>12</v>
      </c>
      <c r="B1056" s="1">
        <v>20</v>
      </c>
      <c r="D1056" s="1">
        <v>2</v>
      </c>
      <c r="E1056" s="1" t="s">
        <v>11</v>
      </c>
      <c r="F1056" s="4">
        <v>7.9009999999999998</v>
      </c>
      <c r="G1056" s="4">
        <v>4.6369999999999996</v>
      </c>
      <c r="H1056" s="4">
        <v>-18.617999999999999</v>
      </c>
      <c r="I1056" s="4">
        <v>174.26</v>
      </c>
      <c r="J1056" s="4">
        <v>17.436</v>
      </c>
      <c r="K1056" s="4">
        <v>25.652999999999999</v>
      </c>
    </row>
    <row r="1057" spans="1:11" x14ac:dyDescent="0.35">
      <c r="A1057" s="1">
        <v>12</v>
      </c>
      <c r="B1057" s="1">
        <v>20</v>
      </c>
      <c r="D1057" s="1">
        <v>2</v>
      </c>
      <c r="E1057" s="1" t="s">
        <v>12</v>
      </c>
      <c r="F1057" s="4">
        <v>-446.613</v>
      </c>
      <c r="G1057" s="4">
        <v>-294.005</v>
      </c>
      <c r="H1057" s="4">
        <v>0</v>
      </c>
      <c r="I1057" s="4">
        <v>0</v>
      </c>
      <c r="J1057" s="4">
        <v>0</v>
      </c>
      <c r="K1057" s="4">
        <v>0</v>
      </c>
    </row>
    <row r="1058" spans="1:11" x14ac:dyDescent="0.35">
      <c r="A1058" s="1">
        <v>12</v>
      </c>
      <c r="B1058" s="1">
        <v>20</v>
      </c>
      <c r="D1058" s="1">
        <v>1</v>
      </c>
      <c r="E1058" s="1" t="s">
        <v>9</v>
      </c>
      <c r="F1058" s="4">
        <v>-1.113</v>
      </c>
      <c r="G1058" s="4">
        <v>-0.57999999999999996</v>
      </c>
      <c r="H1058" s="4">
        <v>-24.047000000000001</v>
      </c>
      <c r="I1058" s="4">
        <v>211.66200000000001</v>
      </c>
      <c r="J1058" s="4">
        <v>21.111999999999998</v>
      </c>
      <c r="K1058" s="4">
        <v>31.061</v>
      </c>
    </row>
    <row r="1059" spans="1:11" x14ac:dyDescent="0.35">
      <c r="A1059" s="1">
        <v>12</v>
      </c>
      <c r="B1059" s="1">
        <v>20</v>
      </c>
      <c r="D1059" s="1">
        <v>1</v>
      </c>
      <c r="E1059" s="1" t="s">
        <v>10</v>
      </c>
      <c r="F1059" s="4">
        <v>0.36</v>
      </c>
      <c r="G1059" s="4">
        <v>0.105</v>
      </c>
      <c r="H1059" s="4">
        <v>39</v>
      </c>
      <c r="I1059" s="4">
        <v>-353.947</v>
      </c>
      <c r="J1059" s="4">
        <v>-35.46</v>
      </c>
      <c r="K1059" s="4">
        <v>-52.17</v>
      </c>
    </row>
    <row r="1060" spans="1:11" x14ac:dyDescent="0.35">
      <c r="A1060" s="1">
        <v>12</v>
      </c>
      <c r="B1060" s="1">
        <v>20</v>
      </c>
      <c r="D1060" s="1">
        <v>1</v>
      </c>
      <c r="E1060" s="1" t="s">
        <v>11</v>
      </c>
      <c r="F1060" s="4">
        <v>-0.40899999999999997</v>
      </c>
      <c r="G1060" s="4">
        <v>-0.19</v>
      </c>
      <c r="H1060" s="4">
        <v>-17.489999999999998</v>
      </c>
      <c r="I1060" s="4">
        <v>157.08699999999999</v>
      </c>
      <c r="J1060" s="4">
        <v>15.715</v>
      </c>
      <c r="K1060" s="4">
        <v>23.12</v>
      </c>
    </row>
    <row r="1061" spans="1:11" x14ac:dyDescent="0.35">
      <c r="A1061" s="1">
        <v>12</v>
      </c>
      <c r="B1061" s="1">
        <v>20</v>
      </c>
      <c r="D1061" s="1">
        <v>1</v>
      </c>
      <c r="E1061" s="1" t="s">
        <v>12</v>
      </c>
      <c r="F1061" s="4">
        <v>-517.92899999999997</v>
      </c>
      <c r="G1061" s="4">
        <v>-345.56400000000002</v>
      </c>
      <c r="H1061" s="4">
        <v>0</v>
      </c>
      <c r="I1061" s="4">
        <v>0</v>
      </c>
      <c r="J1061" s="4">
        <v>0</v>
      </c>
      <c r="K1061" s="4">
        <v>0</v>
      </c>
    </row>
    <row r="1062" spans="1:11" x14ac:dyDescent="0.35">
      <c r="A1062" s="1">
        <v>12</v>
      </c>
      <c r="B1062" s="1">
        <v>13</v>
      </c>
      <c r="D1062" s="1">
        <v>5</v>
      </c>
      <c r="E1062" s="1" t="s">
        <v>9</v>
      </c>
      <c r="F1062" s="4">
        <v>24.873000000000001</v>
      </c>
      <c r="G1062" s="4">
        <v>16.899999999999999</v>
      </c>
      <c r="H1062" s="4">
        <v>-6.7050000000000001</v>
      </c>
      <c r="I1062" s="4">
        <v>55.655999999999999</v>
      </c>
      <c r="J1062" s="4">
        <v>5.851</v>
      </c>
      <c r="K1062" s="4">
        <v>8.609</v>
      </c>
    </row>
    <row r="1063" spans="1:11" x14ac:dyDescent="0.35">
      <c r="A1063" s="1">
        <v>12</v>
      </c>
      <c r="B1063" s="1">
        <v>13</v>
      </c>
      <c r="D1063" s="1">
        <v>5</v>
      </c>
      <c r="E1063" s="1" t="s">
        <v>10</v>
      </c>
      <c r="F1063" s="4">
        <v>-22.431999999999999</v>
      </c>
      <c r="G1063" s="4">
        <v>-15.436</v>
      </c>
      <c r="H1063" s="4">
        <v>5.1130000000000004</v>
      </c>
      <c r="I1063" s="4">
        <v>-30.36</v>
      </c>
      <c r="J1063" s="4">
        <v>-2.722</v>
      </c>
      <c r="K1063" s="4">
        <v>-4.0049999999999999</v>
      </c>
    </row>
    <row r="1064" spans="1:11" x14ac:dyDescent="0.35">
      <c r="A1064" s="1">
        <v>12</v>
      </c>
      <c r="B1064" s="1">
        <v>13</v>
      </c>
      <c r="D1064" s="1">
        <v>5</v>
      </c>
      <c r="E1064" s="1" t="s">
        <v>11</v>
      </c>
      <c r="F1064" s="4">
        <v>14.782999999999999</v>
      </c>
      <c r="G1064" s="4">
        <v>10.105</v>
      </c>
      <c r="H1064" s="4">
        <v>-3.5409999999999999</v>
      </c>
      <c r="I1064" s="4">
        <v>26.084</v>
      </c>
      <c r="J1064" s="4">
        <v>2.6789999999999998</v>
      </c>
      <c r="K1064" s="4">
        <v>3.9420000000000002</v>
      </c>
    </row>
    <row r="1065" spans="1:11" x14ac:dyDescent="0.35">
      <c r="A1065" s="1">
        <v>12</v>
      </c>
      <c r="B1065" s="1">
        <v>13</v>
      </c>
      <c r="D1065" s="1">
        <v>5</v>
      </c>
      <c r="E1065" s="1" t="s">
        <v>12</v>
      </c>
      <c r="F1065" s="4">
        <v>-27.234000000000002</v>
      </c>
      <c r="G1065" s="4">
        <v>-18.96</v>
      </c>
      <c r="H1065" s="4">
        <v>3.1459999999999999</v>
      </c>
      <c r="I1065" s="4">
        <v>-26.155000000000001</v>
      </c>
      <c r="J1065" s="4">
        <v>-2.75</v>
      </c>
      <c r="K1065" s="4">
        <v>-4.0460000000000003</v>
      </c>
    </row>
    <row r="1066" spans="1:11" x14ac:dyDescent="0.35">
      <c r="A1066" s="1">
        <v>12</v>
      </c>
      <c r="B1066" s="1">
        <v>13</v>
      </c>
      <c r="D1066" s="1">
        <v>4</v>
      </c>
      <c r="E1066" s="1" t="s">
        <v>9</v>
      </c>
      <c r="F1066" s="4">
        <v>19.994</v>
      </c>
      <c r="G1066" s="4">
        <v>13.795</v>
      </c>
      <c r="H1066" s="4">
        <v>-12.704000000000001</v>
      </c>
      <c r="I1066" s="4">
        <v>116.65600000000001</v>
      </c>
      <c r="J1066" s="4">
        <v>11.847</v>
      </c>
      <c r="K1066" s="4">
        <v>17.428999999999998</v>
      </c>
    </row>
    <row r="1067" spans="1:11" x14ac:dyDescent="0.35">
      <c r="A1067" s="1">
        <v>12</v>
      </c>
      <c r="B1067" s="1">
        <v>13</v>
      </c>
      <c r="D1067" s="1">
        <v>4</v>
      </c>
      <c r="E1067" s="1" t="s">
        <v>10</v>
      </c>
      <c r="F1067" s="4">
        <v>-20.03</v>
      </c>
      <c r="G1067" s="4">
        <v>-13.814</v>
      </c>
      <c r="H1067" s="4">
        <v>7.9969999999999999</v>
      </c>
      <c r="I1067" s="4">
        <v>-68.626999999999995</v>
      </c>
      <c r="J1067" s="4">
        <v>-6.9909999999999997</v>
      </c>
      <c r="K1067" s="4">
        <v>-10.286</v>
      </c>
    </row>
    <row r="1068" spans="1:11" x14ac:dyDescent="0.35">
      <c r="A1068" s="1">
        <v>12</v>
      </c>
      <c r="B1068" s="1">
        <v>13</v>
      </c>
      <c r="D1068" s="1">
        <v>4</v>
      </c>
      <c r="E1068" s="1" t="s">
        <v>11</v>
      </c>
      <c r="F1068" s="4">
        <v>12.507999999999999</v>
      </c>
      <c r="G1068" s="4">
        <v>8.6280000000000001</v>
      </c>
      <c r="H1068" s="4">
        <v>-6.3639999999999999</v>
      </c>
      <c r="I1068" s="4">
        <v>57.447000000000003</v>
      </c>
      <c r="J1068" s="4">
        <v>5.8869999999999996</v>
      </c>
      <c r="K1068" s="4">
        <v>8.6609999999999996</v>
      </c>
    </row>
    <row r="1069" spans="1:11" x14ac:dyDescent="0.35">
      <c r="A1069" s="1">
        <v>12</v>
      </c>
      <c r="B1069" s="1">
        <v>13</v>
      </c>
      <c r="D1069" s="1">
        <v>4</v>
      </c>
      <c r="E1069" s="1" t="s">
        <v>12</v>
      </c>
      <c r="F1069" s="4">
        <v>-72.683999999999997</v>
      </c>
      <c r="G1069" s="4">
        <v>-51.109000000000002</v>
      </c>
      <c r="H1069" s="4">
        <v>10.430999999999999</v>
      </c>
      <c r="I1069" s="4">
        <v>-91.599000000000004</v>
      </c>
      <c r="J1069" s="4">
        <v>-9.6189999999999998</v>
      </c>
      <c r="K1069" s="4">
        <v>-14.151</v>
      </c>
    </row>
    <row r="1070" spans="1:11" x14ac:dyDescent="0.35">
      <c r="A1070" s="1">
        <v>12</v>
      </c>
      <c r="B1070" s="1">
        <v>13</v>
      </c>
      <c r="D1070" s="1">
        <v>3</v>
      </c>
      <c r="E1070" s="1" t="s">
        <v>9</v>
      </c>
      <c r="F1070" s="4">
        <v>19.626000000000001</v>
      </c>
      <c r="G1070" s="4">
        <v>13.51</v>
      </c>
      <c r="H1070" s="4">
        <v>-15.628</v>
      </c>
      <c r="I1070" s="4">
        <v>144.93799999999999</v>
      </c>
      <c r="J1070" s="4">
        <v>14.44</v>
      </c>
      <c r="K1070" s="4">
        <v>21.245000000000001</v>
      </c>
    </row>
    <row r="1071" spans="1:11" x14ac:dyDescent="0.35">
      <c r="A1071" s="1">
        <v>12</v>
      </c>
      <c r="B1071" s="1">
        <v>13</v>
      </c>
      <c r="D1071" s="1">
        <v>3</v>
      </c>
      <c r="E1071" s="1" t="s">
        <v>10</v>
      </c>
      <c r="F1071" s="4">
        <v>-17.623999999999999</v>
      </c>
      <c r="G1071" s="4">
        <v>-12.257999999999999</v>
      </c>
      <c r="H1071" s="4">
        <v>12.212999999999999</v>
      </c>
      <c r="I1071" s="4">
        <v>-111.703</v>
      </c>
      <c r="J1071" s="4">
        <v>-11.284000000000001</v>
      </c>
      <c r="K1071" s="4">
        <v>-16.600999999999999</v>
      </c>
    </row>
    <row r="1072" spans="1:11" x14ac:dyDescent="0.35">
      <c r="A1072" s="1">
        <v>12</v>
      </c>
      <c r="B1072" s="1">
        <v>13</v>
      </c>
      <c r="D1072" s="1">
        <v>3</v>
      </c>
      <c r="E1072" s="1" t="s">
        <v>11</v>
      </c>
      <c r="F1072" s="4">
        <v>11.641</v>
      </c>
      <c r="G1072" s="4">
        <v>8.0530000000000008</v>
      </c>
      <c r="H1072" s="4">
        <v>-8.6509999999999998</v>
      </c>
      <c r="I1072" s="4">
        <v>79.912999999999997</v>
      </c>
      <c r="J1072" s="4">
        <v>8.0389999999999997</v>
      </c>
      <c r="K1072" s="4">
        <v>11.827</v>
      </c>
    </row>
    <row r="1073" spans="1:11" x14ac:dyDescent="0.35">
      <c r="A1073" s="1">
        <v>12</v>
      </c>
      <c r="B1073" s="1">
        <v>13</v>
      </c>
      <c r="D1073" s="1">
        <v>3</v>
      </c>
      <c r="E1073" s="1" t="s">
        <v>12</v>
      </c>
      <c r="F1073" s="4">
        <v>-116.94199999999999</v>
      </c>
      <c r="G1073" s="4">
        <v>-82.399000000000001</v>
      </c>
      <c r="H1073" s="4">
        <v>20.783999999999999</v>
      </c>
      <c r="I1073" s="4">
        <v>-188.95599999999999</v>
      </c>
      <c r="J1073" s="4">
        <v>-19.693999999999999</v>
      </c>
      <c r="K1073" s="4">
        <v>-28.972999999999999</v>
      </c>
    </row>
    <row r="1074" spans="1:11" x14ac:dyDescent="0.35">
      <c r="A1074" s="1">
        <v>12</v>
      </c>
      <c r="B1074" s="1">
        <v>13</v>
      </c>
      <c r="D1074" s="1">
        <v>2</v>
      </c>
      <c r="E1074" s="1" t="s">
        <v>9</v>
      </c>
      <c r="F1074" s="4">
        <v>17.658999999999999</v>
      </c>
      <c r="G1074" s="4">
        <v>12.321999999999999</v>
      </c>
      <c r="H1074" s="4">
        <v>-16.39</v>
      </c>
      <c r="I1074" s="4">
        <v>153.178</v>
      </c>
      <c r="J1074" s="4">
        <v>15.13</v>
      </c>
      <c r="K1074" s="4">
        <v>22.259</v>
      </c>
    </row>
    <row r="1075" spans="1:11" x14ac:dyDescent="0.35">
      <c r="A1075" s="1">
        <v>12</v>
      </c>
      <c r="B1075" s="1">
        <v>13</v>
      </c>
      <c r="D1075" s="1">
        <v>2</v>
      </c>
      <c r="E1075" s="1" t="s">
        <v>10</v>
      </c>
      <c r="F1075" s="4">
        <v>-18.785</v>
      </c>
      <c r="G1075" s="4">
        <v>-13.093999999999999</v>
      </c>
      <c r="H1075" s="4">
        <v>16.244</v>
      </c>
      <c r="I1075" s="4">
        <v>-148.453</v>
      </c>
      <c r="J1075" s="4">
        <v>-14.835000000000001</v>
      </c>
      <c r="K1075" s="4">
        <v>-21.824999999999999</v>
      </c>
    </row>
    <row r="1076" spans="1:11" x14ac:dyDescent="0.35">
      <c r="A1076" s="1">
        <v>12</v>
      </c>
      <c r="B1076" s="1">
        <v>13</v>
      </c>
      <c r="D1076" s="1">
        <v>2</v>
      </c>
      <c r="E1076" s="1" t="s">
        <v>11</v>
      </c>
      <c r="F1076" s="4">
        <v>11.388999999999999</v>
      </c>
      <c r="G1076" s="4">
        <v>7.9420000000000002</v>
      </c>
      <c r="H1076" s="4">
        <v>-10.1</v>
      </c>
      <c r="I1076" s="4">
        <v>94.061000000000007</v>
      </c>
      <c r="J1076" s="4">
        <v>9.3640000000000008</v>
      </c>
      <c r="K1076" s="4">
        <v>13.776</v>
      </c>
    </row>
    <row r="1077" spans="1:11" x14ac:dyDescent="0.35">
      <c r="A1077" s="1">
        <v>12</v>
      </c>
      <c r="B1077" s="1">
        <v>13</v>
      </c>
      <c r="D1077" s="1">
        <v>2</v>
      </c>
      <c r="E1077" s="1" t="s">
        <v>12</v>
      </c>
      <c r="F1077" s="4">
        <v>-158.69999999999999</v>
      </c>
      <c r="G1077" s="4">
        <v>-112.134</v>
      </c>
      <c r="H1077" s="4">
        <v>33.64</v>
      </c>
      <c r="I1077" s="4">
        <v>-310.73099999999999</v>
      </c>
      <c r="J1077" s="4">
        <v>-32.137999999999998</v>
      </c>
      <c r="K1077" s="4">
        <v>-47.280999999999999</v>
      </c>
    </row>
    <row r="1078" spans="1:11" x14ac:dyDescent="0.35">
      <c r="A1078" s="1">
        <v>12</v>
      </c>
      <c r="B1078" s="1">
        <v>13</v>
      </c>
      <c r="D1078" s="1">
        <v>1</v>
      </c>
      <c r="E1078" s="1" t="s">
        <v>9</v>
      </c>
      <c r="F1078" s="4">
        <v>11.561999999999999</v>
      </c>
      <c r="G1078" s="4">
        <v>8.0399999999999991</v>
      </c>
      <c r="H1078" s="4">
        <v>-14.945</v>
      </c>
      <c r="I1078" s="4">
        <v>124.441</v>
      </c>
      <c r="J1078" s="4">
        <v>12.337999999999999</v>
      </c>
      <c r="K1078" s="4">
        <v>18.152000000000001</v>
      </c>
    </row>
    <row r="1079" spans="1:11" x14ac:dyDescent="0.35">
      <c r="A1079" s="1">
        <v>12</v>
      </c>
      <c r="B1079" s="1">
        <v>13</v>
      </c>
      <c r="D1079" s="1">
        <v>1</v>
      </c>
      <c r="E1079" s="1" t="s">
        <v>10</v>
      </c>
      <c r="F1079" s="4">
        <v>-5.9779999999999998</v>
      </c>
      <c r="G1079" s="4">
        <v>-4.2050000000000001</v>
      </c>
      <c r="H1079" s="4">
        <v>34.305999999999997</v>
      </c>
      <c r="I1079" s="4">
        <v>-310.18</v>
      </c>
      <c r="J1079" s="4">
        <v>-31.073</v>
      </c>
      <c r="K1079" s="4">
        <v>-45.716000000000001</v>
      </c>
    </row>
    <row r="1080" spans="1:11" x14ac:dyDescent="0.35">
      <c r="A1080" s="1">
        <v>12</v>
      </c>
      <c r="B1080" s="1">
        <v>13</v>
      </c>
      <c r="D1080" s="1">
        <v>1</v>
      </c>
      <c r="E1080" s="1" t="s">
        <v>11</v>
      </c>
      <c r="F1080" s="4">
        <v>4.8719999999999999</v>
      </c>
      <c r="G1080" s="4">
        <v>3.4020000000000001</v>
      </c>
      <c r="H1080" s="4">
        <v>-13.608000000000001</v>
      </c>
      <c r="I1080" s="4">
        <v>120.64400000000001</v>
      </c>
      <c r="J1080" s="4">
        <v>12.058999999999999</v>
      </c>
      <c r="K1080" s="4">
        <v>17.741</v>
      </c>
    </row>
    <row r="1081" spans="1:11" x14ac:dyDescent="0.35">
      <c r="A1081" s="1">
        <v>12</v>
      </c>
      <c r="B1081" s="1">
        <v>13</v>
      </c>
      <c r="D1081" s="1">
        <v>1</v>
      </c>
      <c r="E1081" s="1" t="s">
        <v>12</v>
      </c>
      <c r="F1081" s="4">
        <v>-199.31299999999999</v>
      </c>
      <c r="G1081" s="4">
        <v>-140.928</v>
      </c>
      <c r="H1081" s="4">
        <v>46.634</v>
      </c>
      <c r="I1081" s="4">
        <v>-435.36799999999999</v>
      </c>
      <c r="J1081" s="4">
        <v>-44.801000000000002</v>
      </c>
      <c r="K1081" s="4">
        <v>-65.911000000000001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0"/>
  <sheetViews>
    <sheetView zoomScaleNormal="100" workbookViewId="0">
      <selection activeCell="C2" sqref="C2"/>
    </sheetView>
  </sheetViews>
  <sheetFormatPr defaultRowHeight="12.75" x14ac:dyDescent="0.35"/>
  <sheetData>
    <row r="1" spans="1:30" x14ac:dyDescent="0.35">
      <c r="K1" s="6" t="s">
        <v>14</v>
      </c>
      <c r="L1" s="47" t="s">
        <v>15</v>
      </c>
      <c r="N1" s="7" t="s">
        <v>16</v>
      </c>
      <c r="O1" s="4">
        <f>MID(L1,2,2)*0.85/1.5</f>
        <v>14.166666666666666</v>
      </c>
      <c r="P1" s="5" t="s">
        <v>17</v>
      </c>
      <c r="R1" t="s">
        <v>96</v>
      </c>
      <c r="S1" s="1">
        <f>S2-1</f>
        <v>541</v>
      </c>
      <c r="U1" t="s">
        <v>100</v>
      </c>
      <c r="W1" s="47">
        <v>0</v>
      </c>
      <c r="X1" t="s">
        <v>101</v>
      </c>
    </row>
    <row r="2" spans="1:30" x14ac:dyDescent="0.35">
      <c r="A2" t="s">
        <v>91</v>
      </c>
      <c r="C2" s="46">
        <v>20</v>
      </c>
      <c r="F2" t="s">
        <v>94</v>
      </c>
      <c r="H2" s="46">
        <v>5</v>
      </c>
      <c r="K2" s="6" t="s">
        <v>18</v>
      </c>
      <c r="L2" s="47" t="s">
        <v>19</v>
      </c>
      <c r="N2" s="7" t="s">
        <v>20</v>
      </c>
      <c r="O2" s="4">
        <f>MID(L2,2,3)/1.15</f>
        <v>391.304347826087</v>
      </c>
      <c r="P2" s="5" t="s">
        <v>17</v>
      </c>
      <c r="R2" t="s">
        <v>95</v>
      </c>
      <c r="S2" s="1">
        <f>MATCH(H2+1,Pilastri!A:A,0)</f>
        <v>542</v>
      </c>
      <c r="U2" t="s">
        <v>102</v>
      </c>
    </row>
    <row r="3" spans="1:30" x14ac:dyDescent="0.35">
      <c r="F3" t="s">
        <v>104</v>
      </c>
      <c r="H3" s="1">
        <f>MAX(Pilastri!D:D)</f>
        <v>5</v>
      </c>
      <c r="I3" s="52" t="str">
        <f>IF(H3&gt;6,"Attenzione: il foglio è fatto per max 6 piani","")</f>
        <v/>
      </c>
      <c r="K3" s="1" t="s">
        <v>38</v>
      </c>
      <c r="L3" s="46">
        <v>4</v>
      </c>
      <c r="M3" t="s">
        <v>24</v>
      </c>
      <c r="N3" t="s">
        <v>39</v>
      </c>
      <c r="S3" s="1"/>
    </row>
    <row r="5" spans="1:30" x14ac:dyDescent="0.35">
      <c r="A5" s="21">
        <f ca="1">INDEX(Pilastri!$A$1:$K$10000,$B5,2)</f>
        <v>20</v>
      </c>
      <c r="B5" s="21">
        <f ca="1">MATCH(C2,INDIRECT("Pilastri!B1:B"&amp;TRIM(S1)),0)</f>
        <v>262</v>
      </c>
      <c r="C5" s="21">
        <f ca="1">INDEX(Pilastri!$A$1:$K$10000,$B5,4)</f>
        <v>5</v>
      </c>
      <c r="D5" s="21" t="str">
        <f ca="1">INDEX(Pilastri!$A$1:$K$10000,$B5,5)</f>
        <v>Msup</v>
      </c>
      <c r="E5" s="22">
        <f ca="1">INDEX(Pilastri!$A$1:$K$10000,$B5,6)</f>
        <v>36.121000000000002</v>
      </c>
      <c r="F5" s="22">
        <f ca="1">INDEX(Pilastri!$A$1:$K$10000,$B5,7)</f>
        <v>21.41</v>
      </c>
      <c r="G5" s="22">
        <f ca="1">INDEX(Pilastri!$A$1:$K$10000,$B5,8)</f>
        <v>22.966999999999999</v>
      </c>
      <c r="H5" s="22">
        <f ca="1">INDEX(Pilastri!$A$1:$K$10000,$B5,9)</f>
        <v>2.5499999999999998</v>
      </c>
      <c r="I5" s="22">
        <f ca="1">INDEX(Pilastri!$A$1:$K$10000,$B5,10)</f>
        <v>0.28000000000000003</v>
      </c>
      <c r="J5" s="22">
        <f ca="1">INDEX(Pilastri!$A$1:$K$10000,$B5,11)</f>
        <v>0.41199999999999998</v>
      </c>
      <c r="K5" s="21">
        <f ca="1">INDEX(Pilastri!$A$1:$K$10000,$L5,2)</f>
        <v>20</v>
      </c>
      <c r="L5" s="21">
        <f ca="1">MATCH(C2,INDIRECT("Pilastri!B"&amp;TRIM(S2)&amp;":B10000"),0)+S1</f>
        <v>1042</v>
      </c>
      <c r="M5" s="21">
        <f ca="1">INDEX(Pilastri!$A$1:$K$10000,$L5,4)</f>
        <v>5</v>
      </c>
      <c r="N5" s="21" t="str">
        <f ca="1">INDEX(Pilastri!$A$1:$K$10000,$L5,5)</f>
        <v>Msup</v>
      </c>
      <c r="O5" s="22">
        <f ca="1">INDEX(Pilastri!$A$1:$K$10000,$L5,6)</f>
        <v>20.286999999999999</v>
      </c>
      <c r="P5" s="22">
        <f ca="1">INDEX(Pilastri!$A$1:$K$10000,$L5,7)</f>
        <v>13.037000000000001</v>
      </c>
      <c r="Q5" s="22">
        <f ca="1">INDEX(Pilastri!$A$1:$K$10000,$L5,8)</f>
        <v>-12.387</v>
      </c>
      <c r="R5" s="22">
        <f ca="1">INDEX(Pilastri!$A$1:$K$10000,$L5,9)</f>
        <v>103.16</v>
      </c>
      <c r="S5" s="22">
        <f ca="1">INDEX(Pilastri!$A$1:$K$10000,$L5,10)</f>
        <v>10.847</v>
      </c>
      <c r="T5" s="22">
        <f ca="1">INDEX(Pilastri!$A$1:$K$10000,$L5,11)</f>
        <v>15.958</v>
      </c>
      <c r="U5" s="22"/>
      <c r="V5" s="38">
        <f ca="1">K5</f>
        <v>20</v>
      </c>
      <c r="W5" s="38"/>
      <c r="X5" s="39"/>
      <c r="Y5" s="39"/>
      <c r="Z5" s="39"/>
      <c r="AA5" s="39"/>
      <c r="AB5" s="39"/>
      <c r="AC5" s="39"/>
      <c r="AD5" s="40"/>
    </row>
    <row r="6" spans="1:30" x14ac:dyDescent="0.35">
      <c r="A6" s="23"/>
      <c r="B6" s="1">
        <f ca="1">B5+1</f>
        <v>263</v>
      </c>
      <c r="C6" s="24">
        <f ca="1">INDEX(Pilastri!$A$1:$K$10000,$B6,4)</f>
        <v>5</v>
      </c>
      <c r="D6" s="24" t="str">
        <f ca="1">INDEX(Pilastri!$A$1:$K$10000,$B6,5)</f>
        <v>Minf</v>
      </c>
      <c r="E6" s="25">
        <f ca="1">INDEX(Pilastri!$A$1:$K$10000,$B6,6)</f>
        <v>-31.895</v>
      </c>
      <c r="F6" s="25">
        <f ca="1">INDEX(Pilastri!$A$1:$K$10000,$B6,7)</f>
        <v>-18.998000000000001</v>
      </c>
      <c r="G6" s="25">
        <f ca="1">INDEX(Pilastri!$A$1:$K$10000,$B6,8)</f>
        <v>-21.38</v>
      </c>
      <c r="H6" s="25">
        <f ca="1">INDEX(Pilastri!$A$1:$K$10000,$B6,9)</f>
        <v>-2.363</v>
      </c>
      <c r="I6" s="25">
        <f ca="1">INDEX(Pilastri!$A$1:$K$10000,$B6,10)</f>
        <v>-0.25600000000000001</v>
      </c>
      <c r="J6" s="25">
        <f ca="1">INDEX(Pilastri!$A$1:$K$10000,$B6,11)</f>
        <v>-0.377</v>
      </c>
      <c r="K6" s="24"/>
      <c r="L6" s="1">
        <f ca="1">L5+1</f>
        <v>1043</v>
      </c>
      <c r="M6" s="24">
        <f ca="1">INDEX(Pilastri!$A$1:$K$10000,$L6,4)</f>
        <v>5</v>
      </c>
      <c r="N6" s="24" t="str">
        <f ca="1">INDEX(Pilastri!$A$1:$K$10000,$L6,5)</f>
        <v>Minf</v>
      </c>
      <c r="O6" s="25">
        <f ca="1">INDEX(Pilastri!$A$1:$K$10000,$L6,6)</f>
        <v>-22.654</v>
      </c>
      <c r="P6" s="25">
        <f ca="1">INDEX(Pilastri!$A$1:$K$10000,$L6,7)</f>
        <v>-13.670999999999999</v>
      </c>
      <c r="Q6" s="25">
        <f ca="1">INDEX(Pilastri!$A$1:$K$10000,$L6,8)</f>
        <v>10.436999999999999</v>
      </c>
      <c r="R6" s="25">
        <f ca="1">INDEX(Pilastri!$A$1:$K$10000,$L6,9)</f>
        <v>-79.234999999999999</v>
      </c>
      <c r="S6" s="25">
        <f ca="1">INDEX(Pilastri!$A$1:$K$10000,$L6,10)</f>
        <v>-8.1999999999999993</v>
      </c>
      <c r="T6" s="25">
        <f ca="1">INDEX(Pilastri!$A$1:$K$10000,$L6,11)</f>
        <v>-12.064</v>
      </c>
      <c r="U6" s="25"/>
      <c r="V6" s="41"/>
      <c r="W6" s="42"/>
      <c r="X6" s="41"/>
      <c r="Y6" s="41"/>
      <c r="Z6" s="41"/>
      <c r="AA6" s="41"/>
      <c r="AB6" s="41"/>
      <c r="AC6" s="41"/>
      <c r="AD6" s="43"/>
    </row>
    <row r="7" spans="1:30" x14ac:dyDescent="0.35">
      <c r="A7" s="23"/>
      <c r="B7" s="1">
        <f t="shared" ref="B7:B8" ca="1" si="0">B6+1</f>
        <v>264</v>
      </c>
      <c r="C7" s="24">
        <f ca="1">INDEX(Pilastri!$A$1:$K$10000,$B7,4)</f>
        <v>5</v>
      </c>
      <c r="D7" s="24" t="str">
        <f ca="1">INDEX(Pilastri!$A$1:$K$10000,$B7,5)</f>
        <v>V</v>
      </c>
      <c r="E7" s="25">
        <f ca="1">INDEX(Pilastri!$A$1:$K$10000,$B7,6)</f>
        <v>21.254999999999999</v>
      </c>
      <c r="F7" s="25">
        <f ca="1">INDEX(Pilastri!$A$1:$K$10000,$B7,7)</f>
        <v>12.627000000000001</v>
      </c>
      <c r="G7" s="25">
        <f ca="1">INDEX(Pilastri!$A$1:$K$10000,$B7,8)</f>
        <v>13.856999999999999</v>
      </c>
      <c r="H7" s="25">
        <f ca="1">INDEX(Pilastri!$A$1:$K$10000,$B7,9)</f>
        <v>1.5349999999999999</v>
      </c>
      <c r="I7" s="25">
        <f ca="1">INDEX(Pilastri!$A$1:$K$10000,$B7,10)</f>
        <v>0.16800000000000001</v>
      </c>
      <c r="J7" s="25">
        <f ca="1">INDEX(Pilastri!$A$1:$K$10000,$B7,11)</f>
        <v>0.247</v>
      </c>
      <c r="K7" s="24"/>
      <c r="L7" s="1">
        <f t="shared" ref="L7:L8" ca="1" si="1">L6+1</f>
        <v>1044</v>
      </c>
      <c r="M7" s="24">
        <f ca="1">INDEX(Pilastri!$A$1:$K$10000,$L7,4)</f>
        <v>5</v>
      </c>
      <c r="N7" s="24" t="str">
        <f ca="1">INDEX(Pilastri!$A$1:$K$10000,$L7,5)</f>
        <v>V</v>
      </c>
      <c r="O7" s="25">
        <f ca="1">INDEX(Pilastri!$A$1:$K$10000,$L7,6)</f>
        <v>13.419</v>
      </c>
      <c r="P7" s="25">
        <f ca="1">INDEX(Pilastri!$A$1:$K$10000,$L7,7)</f>
        <v>8.3460000000000001</v>
      </c>
      <c r="Q7" s="25">
        <f ca="1">INDEX(Pilastri!$A$1:$K$10000,$L7,8)</f>
        <v>-7.0960000000000001</v>
      </c>
      <c r="R7" s="25">
        <f ca="1">INDEX(Pilastri!$A$1:$K$10000,$L7,9)</f>
        <v>56.854999999999997</v>
      </c>
      <c r="S7" s="25">
        <f ca="1">INDEX(Pilastri!$A$1:$K$10000,$L7,10)</f>
        <v>5.952</v>
      </c>
      <c r="T7" s="25">
        <f ca="1">INDEX(Pilastri!$A$1:$K$10000,$L7,11)</f>
        <v>8.7569999999999997</v>
      </c>
      <c r="U7" s="25"/>
      <c r="V7" s="41"/>
      <c r="W7" s="42"/>
      <c r="X7" s="41"/>
      <c r="Y7" s="41"/>
      <c r="Z7" s="41"/>
      <c r="AA7" s="41"/>
      <c r="AB7" s="41"/>
      <c r="AC7" s="41"/>
      <c r="AD7" s="43"/>
    </row>
    <row r="8" spans="1:30" x14ac:dyDescent="0.35">
      <c r="A8" s="23"/>
      <c r="B8" s="1">
        <f t="shared" ca="1" si="0"/>
        <v>265</v>
      </c>
      <c r="C8" s="24">
        <f ca="1">INDEX(Pilastri!$A$1:$K$10000,$B8,4)</f>
        <v>5</v>
      </c>
      <c r="D8" s="24" t="str">
        <f ca="1">INDEX(Pilastri!$A$1:$K$10000,$B8,5)</f>
        <v>N</v>
      </c>
      <c r="E8" s="25">
        <f ca="1">INDEX(Pilastri!$A$1:$K$10000,$B8,6)</f>
        <v>-79.277000000000001</v>
      </c>
      <c r="F8" s="25">
        <f ca="1">INDEX(Pilastri!$A$1:$K$10000,$B8,7)</f>
        <v>-46.7</v>
      </c>
      <c r="G8" s="25">
        <f ca="1">INDEX(Pilastri!$A$1:$K$10000,$B8,8)</f>
        <v>-14.246</v>
      </c>
      <c r="H8" s="25">
        <f ca="1">INDEX(Pilastri!$A$1:$K$10000,$B8,9)</f>
        <v>-1.579</v>
      </c>
      <c r="I8" s="25">
        <f ca="1">INDEX(Pilastri!$A$1:$K$10000,$B8,10)</f>
        <v>-0.17299999999999999</v>
      </c>
      <c r="J8" s="25">
        <f ca="1">INDEX(Pilastri!$A$1:$K$10000,$B8,11)</f>
        <v>-0.254</v>
      </c>
      <c r="K8" s="24"/>
      <c r="L8" s="1">
        <f t="shared" ca="1" si="1"/>
        <v>1045</v>
      </c>
      <c r="M8" s="24">
        <f ca="1">INDEX(Pilastri!$A$1:$K$10000,$L8,4)</f>
        <v>5</v>
      </c>
      <c r="N8" s="24" t="str">
        <f ca="1">INDEX(Pilastri!$A$1:$K$10000,$L8,5)</f>
        <v>N</v>
      </c>
      <c r="O8" s="25">
        <f ca="1">INDEX(Pilastri!$A$1:$K$10000,$L8,6)</f>
        <v>-61.567</v>
      </c>
      <c r="P8" s="25">
        <f ca="1">INDEX(Pilastri!$A$1:$K$10000,$L8,7)</f>
        <v>-43.252000000000002</v>
      </c>
      <c r="Q8" s="25">
        <f ca="1">INDEX(Pilastri!$A$1:$K$10000,$L8,8)</f>
        <v>0</v>
      </c>
      <c r="R8" s="25">
        <f ca="1">INDEX(Pilastri!$A$1:$K$10000,$L8,9)</f>
        <v>0</v>
      </c>
      <c r="S8" s="25">
        <f ca="1">INDEX(Pilastri!$A$1:$K$10000,$L8,10)</f>
        <v>0</v>
      </c>
      <c r="T8" s="25">
        <f ca="1">INDEX(Pilastri!$A$1:$K$10000,$L8,11)</f>
        <v>0</v>
      </c>
      <c r="U8" s="25"/>
      <c r="V8" s="41"/>
      <c r="W8" s="42">
        <f ca="1">M8</f>
        <v>5</v>
      </c>
      <c r="X8" s="42" t="str">
        <f ca="1">N8</f>
        <v>N</v>
      </c>
      <c r="Y8" s="42">
        <f t="shared" ref="Y8:AD8" ca="1" si="2">E8+O8</f>
        <v>-140.84399999999999</v>
      </c>
      <c r="Z8" s="42">
        <f t="shared" ca="1" si="2"/>
        <v>-89.951999999999998</v>
      </c>
      <c r="AA8" s="42">
        <f t="shared" ca="1" si="2"/>
        <v>-14.246</v>
      </c>
      <c r="AB8" s="42">
        <f t="shared" ca="1" si="2"/>
        <v>-1.579</v>
      </c>
      <c r="AC8" s="42">
        <f t="shared" ca="1" si="2"/>
        <v>-0.17299999999999999</v>
      </c>
      <c r="AD8" s="44">
        <f t="shared" ca="1" si="2"/>
        <v>-0.254</v>
      </c>
    </row>
    <row r="9" spans="1:30" x14ac:dyDescent="0.35">
      <c r="A9" s="23"/>
      <c r="B9" s="1">
        <f ca="1">IF(ROW(C9)-ROW(C$5)&gt;=4*$C$5,"",B8+1)</f>
        <v>266</v>
      </c>
      <c r="C9" s="24">
        <f ca="1">IF(B9="","",INDEX(Pilastri!$A$1:$K$10000,$B9,4))</f>
        <v>4</v>
      </c>
      <c r="D9" s="24" t="str">
        <f ca="1">IF(B9="","",INDEX(Pilastri!$A$1:$K$10000,$B9,5))</f>
        <v>Msup</v>
      </c>
      <c r="E9" s="25">
        <f ca="1">IF(C9="","",INDEX(Pilastri!$A$1:$K$10000,$B9,6))</f>
        <v>27.337</v>
      </c>
      <c r="F9" s="25">
        <f ca="1">IF(D9="","",INDEX(Pilastri!$A$1:$K$10000,$B9,7))</f>
        <v>16.367999999999999</v>
      </c>
      <c r="G9" s="25">
        <f ca="1">IF(E9="","",INDEX(Pilastri!$A$1:$K$10000,$B9,8))</f>
        <v>39.619</v>
      </c>
      <c r="H9" s="25">
        <f ca="1">IF(F9="","",INDEX(Pilastri!$A$1:$K$10000,$B9,9))</f>
        <v>4.62</v>
      </c>
      <c r="I9" s="25">
        <f ca="1">IF(G9="","",INDEX(Pilastri!$A$1:$K$10000,$B9,10))</f>
        <v>0.53100000000000003</v>
      </c>
      <c r="J9" s="25">
        <f ca="1">IF(H9="","",INDEX(Pilastri!$A$1:$K$10000,$B9,11))</f>
        <v>0.78100000000000003</v>
      </c>
      <c r="K9" s="24"/>
      <c r="L9" s="1">
        <f ca="1">IF(ROW(M9)-ROW(M$5)&gt;=4*$C$5,"",L8+1)</f>
        <v>1046</v>
      </c>
      <c r="M9" s="24">
        <f ca="1">IF(L9="","",INDEX(Pilastri!$A$1:$K$10000,$L9,4))</f>
        <v>4</v>
      </c>
      <c r="N9" s="24" t="str">
        <f ca="1">IF(L9="","",INDEX(Pilastri!$A$1:$K$10000,$L9,5))</f>
        <v>Msup</v>
      </c>
      <c r="O9" s="25">
        <f ca="1">IF(M9="","",INDEX(Pilastri!$A$1:$K$10000,$L9,6))</f>
        <v>23.696999999999999</v>
      </c>
      <c r="P9" s="25">
        <f ca="1">IF(N9="","",INDEX(Pilastri!$A$1:$K$10000,$L9,7))</f>
        <v>13.528</v>
      </c>
      <c r="Q9" s="25">
        <f ca="1">IF(O9="","",INDEX(Pilastri!$A$1:$K$10000,$L9,8))</f>
        <v>-20.143999999999998</v>
      </c>
      <c r="R9" s="25">
        <f ca="1">IF(P9="","",INDEX(Pilastri!$A$1:$K$10000,$L9,9))</f>
        <v>185.06399999999999</v>
      </c>
      <c r="S9" s="25">
        <f ca="1">IF(Q9="","",INDEX(Pilastri!$A$1:$K$10000,$L9,10))</f>
        <v>18.984999999999999</v>
      </c>
      <c r="T9" s="25">
        <f ca="1">IF(R9="","",INDEX(Pilastri!$A$1:$K$10000,$L9,11))</f>
        <v>27.93</v>
      </c>
      <c r="U9" s="25"/>
      <c r="V9" s="41"/>
      <c r="W9" s="42"/>
      <c r="X9" s="41"/>
      <c r="Y9" s="41"/>
      <c r="Z9" s="41"/>
      <c r="AA9" s="41"/>
      <c r="AB9" s="41"/>
      <c r="AC9" s="41"/>
      <c r="AD9" s="43"/>
    </row>
    <row r="10" spans="1:30" x14ac:dyDescent="0.35">
      <c r="A10" s="23"/>
      <c r="B10" s="24">
        <f t="shared" ref="B10:B28" ca="1" si="3">IF(ROW(C10)-ROW(C$5)&gt;=4*$C$5,"",B9+1)</f>
        <v>267</v>
      </c>
      <c r="C10" s="24">
        <f ca="1">IF(B10="","",INDEX(Pilastri!$A$1:$K$10000,$B10,4))</f>
        <v>4</v>
      </c>
      <c r="D10" s="24" t="str">
        <f ca="1">IF(B10="","",INDEX(Pilastri!$A$1:$K$10000,$B10,5))</f>
        <v>Minf</v>
      </c>
      <c r="E10" s="25">
        <f ca="1">IF(C10="","",INDEX(Pilastri!$A$1:$K$10000,$B10,6))</f>
        <v>-27.19</v>
      </c>
      <c r="F10" s="25">
        <f ca="1">IF(D10="","",INDEX(Pilastri!$A$1:$K$10000,$B10,7))</f>
        <v>-16.271000000000001</v>
      </c>
      <c r="G10" s="25">
        <f ca="1">IF(E10="","",INDEX(Pilastri!$A$1:$K$10000,$B10,8))</f>
        <v>-37.418999999999997</v>
      </c>
      <c r="H10" s="25">
        <f ca="1">IF(F10="","",INDEX(Pilastri!$A$1:$K$10000,$B10,9))</f>
        <v>-4.3410000000000002</v>
      </c>
      <c r="I10" s="25">
        <f ca="1">IF(G10="","",INDEX(Pilastri!$A$1:$K$10000,$B10,10))</f>
        <v>-0.498</v>
      </c>
      <c r="J10" s="25">
        <f ca="1">IF(H10="","",INDEX(Pilastri!$A$1:$K$10000,$B10,11))</f>
        <v>-0.73299999999999998</v>
      </c>
      <c r="K10" s="24"/>
      <c r="L10" s="24">
        <f t="shared" ref="L10:L28" ca="1" si="4">IF(ROW(M10)-ROW(M$5)&gt;=4*$C$5,"",L9+1)</f>
        <v>1047</v>
      </c>
      <c r="M10" s="24">
        <f ca="1">IF(L10="","",INDEX(Pilastri!$A$1:$K$10000,$L10,4))</f>
        <v>4</v>
      </c>
      <c r="N10" s="24" t="str">
        <f ca="1">IF(L10="","",INDEX(Pilastri!$A$1:$K$10000,$L10,5))</f>
        <v>Minf</v>
      </c>
      <c r="O10" s="25">
        <f ca="1">IF(M10="","",INDEX(Pilastri!$A$1:$K$10000,$L10,6))</f>
        <v>-22.408000000000001</v>
      </c>
      <c r="P10" s="25">
        <f ca="1">IF(N10="","",INDEX(Pilastri!$A$1:$K$10000,$L10,7))</f>
        <v>-12.948</v>
      </c>
      <c r="Q10" s="25">
        <f ca="1">IF(O10="","",INDEX(Pilastri!$A$1:$K$10000,$L10,8))</f>
        <v>16.460999999999999</v>
      </c>
      <c r="R10" s="25">
        <f ca="1">IF(P10="","",INDEX(Pilastri!$A$1:$K$10000,$L10,9))</f>
        <v>-147.999</v>
      </c>
      <c r="S10" s="25">
        <f ca="1">IF(Q10="","",INDEX(Pilastri!$A$1:$K$10000,$L10,10))</f>
        <v>-15.307</v>
      </c>
      <c r="T10" s="25">
        <f ca="1">IF(R10="","",INDEX(Pilastri!$A$1:$K$10000,$L10,11))</f>
        <v>-22.52</v>
      </c>
      <c r="U10" s="28"/>
      <c r="V10" s="41"/>
      <c r="W10" s="42"/>
      <c r="X10" s="41"/>
      <c r="Y10" s="41"/>
      <c r="Z10" s="41"/>
      <c r="AA10" s="41"/>
      <c r="AB10" s="41"/>
      <c r="AC10" s="41"/>
      <c r="AD10" s="43"/>
    </row>
    <row r="11" spans="1:30" x14ac:dyDescent="0.35">
      <c r="A11" s="23"/>
      <c r="B11" s="24">
        <f t="shared" ca="1" si="3"/>
        <v>268</v>
      </c>
      <c r="C11" s="24">
        <f ca="1">IF(B11="","",INDEX(Pilastri!$A$1:$K$10000,$B11,4))</f>
        <v>4</v>
      </c>
      <c r="D11" s="24" t="str">
        <f ca="1">IF(B11="","",INDEX(Pilastri!$A$1:$K$10000,$B11,5))</f>
        <v>V</v>
      </c>
      <c r="E11" s="25">
        <f ca="1">IF(C11="","",INDEX(Pilastri!$A$1:$K$10000,$B11,6))</f>
        <v>17.04</v>
      </c>
      <c r="F11" s="25">
        <f ca="1">IF(D11="","",INDEX(Pilastri!$A$1:$K$10000,$B11,7))</f>
        <v>10.199999999999999</v>
      </c>
      <c r="G11" s="25">
        <f ca="1">IF(E11="","",INDEX(Pilastri!$A$1:$K$10000,$B11,8))</f>
        <v>24.073</v>
      </c>
      <c r="H11" s="25">
        <f ca="1">IF(F11="","",INDEX(Pilastri!$A$1:$K$10000,$B11,9))</f>
        <v>2.8</v>
      </c>
      <c r="I11" s="25">
        <f ca="1">IF(G11="","",INDEX(Pilastri!$A$1:$K$10000,$B11,10))</f>
        <v>0.32200000000000001</v>
      </c>
      <c r="J11" s="25">
        <f ca="1">IF(H11="","",INDEX(Pilastri!$A$1:$K$10000,$B11,11))</f>
        <v>0.47299999999999998</v>
      </c>
      <c r="K11" s="24"/>
      <c r="L11" s="24">
        <f t="shared" ca="1" si="4"/>
        <v>1048</v>
      </c>
      <c r="M11" s="24">
        <f ca="1">IF(L11="","",INDEX(Pilastri!$A$1:$K$10000,$L11,4))</f>
        <v>4</v>
      </c>
      <c r="N11" s="24" t="str">
        <f ca="1">IF(L11="","",INDEX(Pilastri!$A$1:$K$10000,$L11,5))</f>
        <v>V</v>
      </c>
      <c r="O11" s="25">
        <f ca="1">IF(M11="","",INDEX(Pilastri!$A$1:$K$10000,$L11,6))</f>
        <v>14.407999999999999</v>
      </c>
      <c r="P11" s="25">
        <f ca="1">IF(N11="","",INDEX(Pilastri!$A$1:$K$10000,$L11,7))</f>
        <v>8.2739999999999991</v>
      </c>
      <c r="Q11" s="25">
        <f ca="1">IF(O11="","",INDEX(Pilastri!$A$1:$K$10000,$L11,8))</f>
        <v>-11.407999999999999</v>
      </c>
      <c r="R11" s="25">
        <f ca="1">IF(P11="","",INDEX(Pilastri!$A$1:$K$10000,$L11,9))</f>
        <v>103.952</v>
      </c>
      <c r="S11" s="25">
        <f ca="1">IF(Q11="","",INDEX(Pilastri!$A$1:$K$10000,$L11,10))</f>
        <v>10.715999999999999</v>
      </c>
      <c r="T11" s="25">
        <f ca="1">IF(R11="","",INDEX(Pilastri!$A$1:$K$10000,$L11,11))</f>
        <v>15.766</v>
      </c>
      <c r="U11" s="28"/>
      <c r="V11" s="41"/>
      <c r="W11" s="42"/>
      <c r="X11" s="41"/>
      <c r="Y11" s="41"/>
      <c r="Z11" s="41"/>
      <c r="AA11" s="41"/>
      <c r="AB11" s="41"/>
      <c r="AC11" s="41"/>
      <c r="AD11" s="43"/>
    </row>
    <row r="12" spans="1:30" x14ac:dyDescent="0.35">
      <c r="A12" s="23"/>
      <c r="B12" s="24">
        <f t="shared" ca="1" si="3"/>
        <v>269</v>
      </c>
      <c r="C12" s="24">
        <f ca="1">IF(B12="","",INDEX(Pilastri!$A$1:$K$10000,$B12,4))</f>
        <v>4</v>
      </c>
      <c r="D12" s="24" t="str">
        <f ca="1">IF(B12="","",INDEX(Pilastri!$A$1:$K$10000,$B12,5))</f>
        <v>N</v>
      </c>
      <c r="E12" s="25">
        <f ca="1">IF(C12="","",INDEX(Pilastri!$A$1:$K$10000,$B12,6))</f>
        <v>-182.166</v>
      </c>
      <c r="F12" s="25">
        <f ca="1">IF(D12="","",INDEX(Pilastri!$A$1:$K$10000,$B12,7))</f>
        <v>-108.303</v>
      </c>
      <c r="G12" s="25">
        <f ca="1">IF(E12="","",INDEX(Pilastri!$A$1:$K$10000,$B12,8))</f>
        <v>-51.795000000000002</v>
      </c>
      <c r="H12" s="25">
        <f ca="1">IF(F12="","",INDEX(Pilastri!$A$1:$K$10000,$B12,9))</f>
        <v>-5.8579999999999997</v>
      </c>
      <c r="I12" s="25">
        <f ca="1">IF(G12="","",INDEX(Pilastri!$A$1:$K$10000,$B12,10))</f>
        <v>-0.66200000000000003</v>
      </c>
      <c r="J12" s="25">
        <f ca="1">IF(H12="","",INDEX(Pilastri!$A$1:$K$10000,$B12,11))</f>
        <v>-0.97399999999999998</v>
      </c>
      <c r="K12" s="24"/>
      <c r="L12" s="24">
        <f t="shared" ca="1" si="4"/>
        <v>1049</v>
      </c>
      <c r="M12" s="24">
        <f ca="1">IF(L12="","",INDEX(Pilastri!$A$1:$K$10000,$L12,4))</f>
        <v>4</v>
      </c>
      <c r="N12" s="24" t="str">
        <f ca="1">IF(L12="","",INDEX(Pilastri!$A$1:$K$10000,$L12,5))</f>
        <v>N</v>
      </c>
      <c r="O12" s="25">
        <f ca="1">IF(M12="","",INDEX(Pilastri!$A$1:$K$10000,$L12,6))</f>
        <v>-187.39400000000001</v>
      </c>
      <c r="P12" s="25">
        <f ca="1">IF(N12="","",INDEX(Pilastri!$A$1:$K$10000,$L12,7))</f>
        <v>-125.125</v>
      </c>
      <c r="Q12" s="25">
        <f ca="1">IF(O12="","",INDEX(Pilastri!$A$1:$K$10000,$L12,8))</f>
        <v>0</v>
      </c>
      <c r="R12" s="25">
        <f ca="1">IF(P12="","",INDEX(Pilastri!$A$1:$K$10000,$L12,9))</f>
        <v>0</v>
      </c>
      <c r="S12" s="25">
        <f ca="1">IF(Q12="","",INDEX(Pilastri!$A$1:$K$10000,$L12,10))</f>
        <v>0</v>
      </c>
      <c r="T12" s="25">
        <f ca="1">IF(R12="","",INDEX(Pilastri!$A$1:$K$10000,$L12,11))</f>
        <v>0</v>
      </c>
      <c r="U12" s="28"/>
      <c r="V12" s="41"/>
      <c r="W12" s="42">
        <f ca="1">M12</f>
        <v>4</v>
      </c>
      <c r="X12" s="42" t="str">
        <f ca="1">N12</f>
        <v>N</v>
      </c>
      <c r="Y12" s="42">
        <f t="shared" ref="Y12:AD12" ca="1" si="5">E12+O12</f>
        <v>-369.56</v>
      </c>
      <c r="Z12" s="42">
        <f t="shared" ca="1" si="5"/>
        <v>-233.428</v>
      </c>
      <c r="AA12" s="42">
        <f t="shared" ca="1" si="5"/>
        <v>-51.795000000000002</v>
      </c>
      <c r="AB12" s="42">
        <f t="shared" ca="1" si="5"/>
        <v>-5.8579999999999997</v>
      </c>
      <c r="AC12" s="42">
        <f t="shared" ca="1" si="5"/>
        <v>-0.66200000000000003</v>
      </c>
      <c r="AD12" s="44">
        <f t="shared" ca="1" si="5"/>
        <v>-0.97399999999999998</v>
      </c>
    </row>
    <row r="13" spans="1:30" x14ac:dyDescent="0.35">
      <c r="A13" s="23"/>
      <c r="B13" s="24">
        <f t="shared" ca="1" si="3"/>
        <v>270</v>
      </c>
      <c r="C13" s="24">
        <f ca="1">IF(B13="","",INDEX(Pilastri!$A$1:$K$10000,$B13,4))</f>
        <v>3</v>
      </c>
      <c r="D13" s="24" t="str">
        <f ca="1">IF(B13="","",INDEX(Pilastri!$A$1:$K$10000,$B13,5))</f>
        <v>Msup</v>
      </c>
      <c r="E13" s="25">
        <f ca="1">IF(C13="","",INDEX(Pilastri!$A$1:$K$10000,$B13,6))</f>
        <v>25.946999999999999</v>
      </c>
      <c r="F13" s="25">
        <f ca="1">IF(D13="","",INDEX(Pilastri!$A$1:$K$10000,$B13,7))</f>
        <v>15.528</v>
      </c>
      <c r="G13" s="25">
        <f ca="1">IF(E13="","",INDEX(Pilastri!$A$1:$K$10000,$B13,8))</f>
        <v>54.503</v>
      </c>
      <c r="H13" s="25">
        <f ca="1">IF(F13="","",INDEX(Pilastri!$A$1:$K$10000,$B13,9))</f>
        <v>6.5170000000000003</v>
      </c>
      <c r="I13" s="25">
        <f ca="1">IF(G13="","",INDEX(Pilastri!$A$1:$K$10000,$B13,10))</f>
        <v>0.74399999999999999</v>
      </c>
      <c r="J13" s="25">
        <f ca="1">IF(H13="","",INDEX(Pilastri!$A$1:$K$10000,$B13,11))</f>
        <v>1.095</v>
      </c>
      <c r="K13" s="24"/>
      <c r="L13" s="24">
        <f t="shared" ca="1" si="4"/>
        <v>1050</v>
      </c>
      <c r="M13" s="24">
        <f ca="1">IF(L13="","",INDEX(Pilastri!$A$1:$K$10000,$L13,4))</f>
        <v>3</v>
      </c>
      <c r="N13" s="24" t="str">
        <f ca="1">IF(L13="","",INDEX(Pilastri!$A$1:$K$10000,$L13,5))</f>
        <v>Msup</v>
      </c>
      <c r="O13" s="25">
        <f ca="1">IF(M13="","",INDEX(Pilastri!$A$1:$K$10000,$L13,6))</f>
        <v>23.736000000000001</v>
      </c>
      <c r="P13" s="25">
        <f ca="1">IF(N13="","",INDEX(Pilastri!$A$1:$K$10000,$L13,7))</f>
        <v>13.856</v>
      </c>
      <c r="Q13" s="25">
        <f ca="1">IF(O13="","",INDEX(Pilastri!$A$1:$K$10000,$L13,8))</f>
        <v>-26.103999999999999</v>
      </c>
      <c r="R13" s="25">
        <f ca="1">IF(P13="","",INDEX(Pilastri!$A$1:$K$10000,$L13,9))</f>
        <v>242.77</v>
      </c>
      <c r="S13" s="25">
        <f ca="1">IF(Q13="","",INDEX(Pilastri!$A$1:$K$10000,$L13,10))</f>
        <v>24.445</v>
      </c>
      <c r="T13" s="25">
        <f ca="1">IF(R13="","",INDEX(Pilastri!$A$1:$K$10000,$L13,11))</f>
        <v>35.963000000000001</v>
      </c>
      <c r="U13" s="28"/>
      <c r="V13" s="41"/>
      <c r="W13" s="42"/>
      <c r="X13" s="41"/>
      <c r="Y13" s="41"/>
      <c r="Z13" s="41"/>
      <c r="AA13" s="41"/>
      <c r="AB13" s="41"/>
      <c r="AC13" s="41"/>
      <c r="AD13" s="43"/>
    </row>
    <row r="14" spans="1:30" x14ac:dyDescent="0.35">
      <c r="A14" s="23"/>
      <c r="B14" s="24">
        <f t="shared" ca="1" si="3"/>
        <v>271</v>
      </c>
      <c r="C14" s="24">
        <f ca="1">IF(B14="","",INDEX(Pilastri!$A$1:$K$10000,$B14,4))</f>
        <v>3</v>
      </c>
      <c r="D14" s="24" t="str">
        <f ca="1">IF(B14="","",INDEX(Pilastri!$A$1:$K$10000,$B14,5))</f>
        <v>Minf</v>
      </c>
      <c r="E14" s="25">
        <f ca="1">IF(C14="","",INDEX(Pilastri!$A$1:$K$10000,$B14,6))</f>
        <v>-24.922999999999998</v>
      </c>
      <c r="F14" s="25">
        <f ca="1">IF(D14="","",INDEX(Pilastri!$A$1:$K$10000,$B14,7))</f>
        <v>-14.919</v>
      </c>
      <c r="G14" s="25">
        <f ca="1">IF(E14="","",INDEX(Pilastri!$A$1:$K$10000,$B14,8))</f>
        <v>-52.765000000000001</v>
      </c>
      <c r="H14" s="25">
        <f ca="1">IF(F14="","",INDEX(Pilastri!$A$1:$K$10000,$B14,9))</f>
        <v>-6.2889999999999997</v>
      </c>
      <c r="I14" s="25">
        <f ca="1">IF(G14="","",INDEX(Pilastri!$A$1:$K$10000,$B14,10))</f>
        <v>-0.71699999999999997</v>
      </c>
      <c r="J14" s="25">
        <f ca="1">IF(H14="","",INDEX(Pilastri!$A$1:$K$10000,$B14,11))</f>
        <v>-1.0549999999999999</v>
      </c>
      <c r="K14" s="24"/>
      <c r="L14" s="24">
        <f t="shared" ca="1" si="4"/>
        <v>1051</v>
      </c>
      <c r="M14" s="24">
        <f ca="1">IF(L14="","",INDEX(Pilastri!$A$1:$K$10000,$L14,4))</f>
        <v>3</v>
      </c>
      <c r="N14" s="24" t="str">
        <f ca="1">IF(L14="","",INDEX(Pilastri!$A$1:$K$10000,$L14,5))</f>
        <v>Minf</v>
      </c>
      <c r="O14" s="25">
        <f ca="1">IF(M14="","",INDEX(Pilastri!$A$1:$K$10000,$L14,6))</f>
        <v>-24.794</v>
      </c>
      <c r="P14" s="25">
        <f ca="1">IF(N14="","",INDEX(Pilastri!$A$1:$K$10000,$L14,7))</f>
        <v>-14.416</v>
      </c>
      <c r="Q14" s="25">
        <f ca="1">IF(O14="","",INDEX(Pilastri!$A$1:$K$10000,$L14,8))</f>
        <v>23.259</v>
      </c>
      <c r="R14" s="25">
        <f ca="1">IF(P14="","",INDEX(Pilastri!$A$1:$K$10000,$L14,9))</f>
        <v>-214.85300000000001</v>
      </c>
      <c r="S14" s="25">
        <f ca="1">IF(Q14="","",INDEX(Pilastri!$A$1:$K$10000,$L14,10))</f>
        <v>-21.797999999999998</v>
      </c>
      <c r="T14" s="25">
        <f ca="1">IF(R14="","",INDEX(Pilastri!$A$1:$K$10000,$L14,11))</f>
        <v>-32.07</v>
      </c>
      <c r="U14" s="28"/>
      <c r="V14" s="41"/>
      <c r="W14" s="42"/>
      <c r="X14" s="41"/>
      <c r="Y14" s="41"/>
      <c r="Z14" s="41"/>
      <c r="AA14" s="41"/>
      <c r="AB14" s="41"/>
      <c r="AC14" s="41"/>
      <c r="AD14" s="43"/>
    </row>
    <row r="15" spans="1:30" x14ac:dyDescent="0.35">
      <c r="A15" s="23"/>
      <c r="B15" s="24">
        <f t="shared" ca="1" si="3"/>
        <v>272</v>
      </c>
      <c r="C15" s="24">
        <f ca="1">IF(B15="","",INDEX(Pilastri!$A$1:$K$10000,$B15,4))</f>
        <v>3</v>
      </c>
      <c r="D15" s="24" t="str">
        <f ca="1">IF(B15="","",INDEX(Pilastri!$A$1:$K$10000,$B15,5))</f>
        <v>V</v>
      </c>
      <c r="E15" s="25">
        <f ca="1">IF(C15="","",INDEX(Pilastri!$A$1:$K$10000,$B15,6))</f>
        <v>15.897</v>
      </c>
      <c r="F15" s="25">
        <f ca="1">IF(D15="","",INDEX(Pilastri!$A$1:$K$10000,$B15,7))</f>
        <v>9.5150000000000006</v>
      </c>
      <c r="G15" s="25">
        <f ca="1">IF(E15="","",INDEX(Pilastri!$A$1:$K$10000,$B15,8))</f>
        <v>33.520000000000003</v>
      </c>
      <c r="H15" s="25">
        <f ca="1">IF(F15="","",INDEX(Pilastri!$A$1:$K$10000,$B15,9))</f>
        <v>4.0019999999999998</v>
      </c>
      <c r="I15" s="25">
        <f ca="1">IF(G15="","",INDEX(Pilastri!$A$1:$K$10000,$B15,10))</f>
        <v>0.45700000000000002</v>
      </c>
      <c r="J15" s="25">
        <f ca="1">IF(H15="","",INDEX(Pilastri!$A$1:$K$10000,$B15,11))</f>
        <v>0.67200000000000004</v>
      </c>
      <c r="K15" s="24"/>
      <c r="L15" s="24">
        <f t="shared" ca="1" si="4"/>
        <v>1052</v>
      </c>
      <c r="M15" s="24">
        <f ca="1">IF(L15="","",INDEX(Pilastri!$A$1:$K$10000,$L15,4))</f>
        <v>3</v>
      </c>
      <c r="N15" s="24" t="str">
        <f ca="1">IF(L15="","",INDEX(Pilastri!$A$1:$K$10000,$L15,5))</f>
        <v>V</v>
      </c>
      <c r="O15" s="25">
        <f ca="1">IF(M15="","",INDEX(Pilastri!$A$1:$K$10000,$L15,6))</f>
        <v>15.166</v>
      </c>
      <c r="P15" s="25">
        <f ca="1">IF(N15="","",INDEX(Pilastri!$A$1:$K$10000,$L15,7))</f>
        <v>8.8350000000000009</v>
      </c>
      <c r="Q15" s="25">
        <f ca="1">IF(O15="","",INDEX(Pilastri!$A$1:$K$10000,$L15,8))</f>
        <v>-15.407</v>
      </c>
      <c r="R15" s="25">
        <f ca="1">IF(P15="","",INDEX(Pilastri!$A$1:$K$10000,$L15,9))</f>
        <v>142.91</v>
      </c>
      <c r="S15" s="25">
        <f ca="1">IF(Q15="","",INDEX(Pilastri!$A$1:$K$10000,$L15,10))</f>
        <v>14.451000000000001</v>
      </c>
      <c r="T15" s="25">
        <f ca="1">IF(R15="","",INDEX(Pilastri!$A$1:$K$10000,$L15,11))</f>
        <v>21.26</v>
      </c>
      <c r="U15" s="28"/>
      <c r="V15" s="41"/>
      <c r="W15" s="42"/>
      <c r="X15" s="41"/>
      <c r="Y15" s="41"/>
      <c r="Z15" s="41"/>
      <c r="AA15" s="41"/>
      <c r="AB15" s="41"/>
      <c r="AC15" s="41"/>
      <c r="AD15" s="43"/>
    </row>
    <row r="16" spans="1:30" x14ac:dyDescent="0.35">
      <c r="A16" s="23"/>
      <c r="B16" s="24">
        <f t="shared" ca="1" si="3"/>
        <v>273</v>
      </c>
      <c r="C16" s="24">
        <f ca="1">IF(B16="","",INDEX(Pilastri!$A$1:$K$10000,$B16,4))</f>
        <v>3</v>
      </c>
      <c r="D16" s="24" t="str">
        <f ca="1">IF(B16="","",INDEX(Pilastri!$A$1:$K$10000,$B16,5))</f>
        <v>N</v>
      </c>
      <c r="E16" s="25">
        <f ca="1">IF(C16="","",INDEX(Pilastri!$A$1:$K$10000,$B16,6))</f>
        <v>-281.61799999999999</v>
      </c>
      <c r="F16" s="25">
        <f ca="1">IF(D16="","",INDEX(Pilastri!$A$1:$K$10000,$B16,7))</f>
        <v>-167.886</v>
      </c>
      <c r="G16" s="25">
        <f ca="1">IF(E16="","",INDEX(Pilastri!$A$1:$K$10000,$B16,8))</f>
        <v>-108.765</v>
      </c>
      <c r="H16" s="25">
        <f ca="1">IF(F16="","",INDEX(Pilastri!$A$1:$K$10000,$B16,9))</f>
        <v>-12.564</v>
      </c>
      <c r="I16" s="25">
        <f ca="1">IF(G16="","",INDEX(Pilastri!$A$1:$K$10000,$B16,10))</f>
        <v>-1.4419999999999999</v>
      </c>
      <c r="J16" s="25">
        <f ca="1">IF(H16="","",INDEX(Pilastri!$A$1:$K$10000,$B16,11))</f>
        <v>-2.121</v>
      </c>
      <c r="K16" s="24"/>
      <c r="L16" s="24">
        <f t="shared" ca="1" si="4"/>
        <v>1053</v>
      </c>
      <c r="M16" s="24">
        <f ca="1">IF(L16="","",INDEX(Pilastri!$A$1:$K$10000,$L16,4))</f>
        <v>3</v>
      </c>
      <c r="N16" s="24" t="str">
        <f ca="1">IF(L16="","",INDEX(Pilastri!$A$1:$K$10000,$L16,5))</f>
        <v>N</v>
      </c>
      <c r="O16" s="25">
        <f ca="1">IF(M16="","",INDEX(Pilastri!$A$1:$K$10000,$L16,6))</f>
        <v>-315.09300000000002</v>
      </c>
      <c r="P16" s="25">
        <f ca="1">IF(N16="","",INDEX(Pilastri!$A$1:$K$10000,$L16,7))</f>
        <v>-208.34700000000001</v>
      </c>
      <c r="Q16" s="25">
        <f ca="1">IF(O16="","",INDEX(Pilastri!$A$1:$K$10000,$L16,8))</f>
        <v>0</v>
      </c>
      <c r="R16" s="25">
        <f ca="1">IF(P16="","",INDEX(Pilastri!$A$1:$K$10000,$L16,9))</f>
        <v>0</v>
      </c>
      <c r="S16" s="25">
        <f ca="1">IF(Q16="","",INDEX(Pilastri!$A$1:$K$10000,$L16,10))</f>
        <v>0</v>
      </c>
      <c r="T16" s="25">
        <f ca="1">IF(R16="","",INDEX(Pilastri!$A$1:$K$10000,$L16,11))</f>
        <v>0</v>
      </c>
      <c r="U16" s="28"/>
      <c r="V16" s="41"/>
      <c r="W16" s="42">
        <f ca="1">M16</f>
        <v>3</v>
      </c>
      <c r="X16" s="42" t="str">
        <f ca="1">N16</f>
        <v>N</v>
      </c>
      <c r="Y16" s="42">
        <f t="shared" ref="Y16:AD16" ca="1" si="6">E16+O16</f>
        <v>-596.71100000000001</v>
      </c>
      <c r="Z16" s="42">
        <f t="shared" ca="1" si="6"/>
        <v>-376.233</v>
      </c>
      <c r="AA16" s="42">
        <f t="shared" ca="1" si="6"/>
        <v>-108.765</v>
      </c>
      <c r="AB16" s="42">
        <f t="shared" ca="1" si="6"/>
        <v>-12.564</v>
      </c>
      <c r="AC16" s="42">
        <f t="shared" ca="1" si="6"/>
        <v>-1.4419999999999999</v>
      </c>
      <c r="AD16" s="44">
        <f t="shared" ca="1" si="6"/>
        <v>-2.121</v>
      </c>
    </row>
    <row r="17" spans="1:30" x14ac:dyDescent="0.35">
      <c r="A17" s="23"/>
      <c r="B17" s="24">
        <f t="shared" ca="1" si="3"/>
        <v>274</v>
      </c>
      <c r="C17" s="24">
        <f ca="1">IF(B17="","",INDEX(Pilastri!$A$1:$K$10000,$B17,4))</f>
        <v>2</v>
      </c>
      <c r="D17" s="24" t="str">
        <f ca="1">IF(B17="","",INDEX(Pilastri!$A$1:$K$10000,$B17,5))</f>
        <v>Msup</v>
      </c>
      <c r="E17" s="25">
        <f ca="1">IF(C17="","",INDEX(Pilastri!$A$1:$K$10000,$B17,6))</f>
        <v>23.780999999999999</v>
      </c>
      <c r="F17" s="25">
        <f ca="1">IF(D17="","",INDEX(Pilastri!$A$1:$K$10000,$B17,7))</f>
        <v>14.243</v>
      </c>
      <c r="G17" s="25">
        <f ca="1">IF(E17="","",INDEX(Pilastri!$A$1:$K$10000,$B17,8))</f>
        <v>65.263000000000005</v>
      </c>
      <c r="H17" s="25">
        <f ca="1">IF(F17="","",INDEX(Pilastri!$A$1:$K$10000,$B17,9))</f>
        <v>7.9269999999999996</v>
      </c>
      <c r="I17" s="25">
        <f ca="1">IF(G17="","",INDEX(Pilastri!$A$1:$K$10000,$B17,10))</f>
        <v>0.91200000000000003</v>
      </c>
      <c r="J17" s="25">
        <f ca="1">IF(H17="","",INDEX(Pilastri!$A$1:$K$10000,$B17,11))</f>
        <v>1.3420000000000001</v>
      </c>
      <c r="K17" s="24"/>
      <c r="L17" s="24">
        <f t="shared" ca="1" si="4"/>
        <v>1054</v>
      </c>
      <c r="M17" s="24">
        <f ca="1">IF(L17="","",INDEX(Pilastri!$A$1:$K$10000,$L17,4))</f>
        <v>2</v>
      </c>
      <c r="N17" s="24" t="str">
        <f ca="1">IF(L17="","",INDEX(Pilastri!$A$1:$K$10000,$L17,5))</f>
        <v>Msup</v>
      </c>
      <c r="O17" s="25">
        <f ca="1">IF(M17="","",INDEX(Pilastri!$A$1:$K$10000,$L17,6))</f>
        <v>17.347999999999999</v>
      </c>
      <c r="P17" s="25">
        <f ca="1">IF(N17="","",INDEX(Pilastri!$A$1:$K$10000,$L17,7))</f>
        <v>10.119</v>
      </c>
      <c r="Q17" s="25">
        <f ca="1">IF(O17="","",INDEX(Pilastri!$A$1:$K$10000,$L17,8))</f>
        <v>-29.36</v>
      </c>
      <c r="R17" s="25">
        <f ca="1">IF(P17="","",INDEX(Pilastri!$A$1:$K$10000,$L17,9))</f>
        <v>274.875</v>
      </c>
      <c r="S17" s="25">
        <f ca="1">IF(Q17="","",INDEX(Pilastri!$A$1:$K$10000,$L17,10))</f>
        <v>27.416</v>
      </c>
      <c r="T17" s="25">
        <f ca="1">IF(R17="","",INDEX(Pilastri!$A$1:$K$10000,$L17,11))</f>
        <v>40.334000000000003</v>
      </c>
      <c r="U17" s="28"/>
      <c r="V17" s="41"/>
      <c r="W17" s="42"/>
      <c r="X17" s="41"/>
      <c r="Y17" s="41"/>
      <c r="Z17" s="41"/>
      <c r="AA17" s="41"/>
      <c r="AB17" s="41"/>
      <c r="AC17" s="41"/>
      <c r="AD17" s="43"/>
    </row>
    <row r="18" spans="1:30" x14ac:dyDescent="0.35">
      <c r="A18" s="23"/>
      <c r="B18" s="24">
        <f t="shared" ca="1" si="3"/>
        <v>275</v>
      </c>
      <c r="C18" s="24">
        <f ca="1">IF(B18="","",INDEX(Pilastri!$A$1:$K$10000,$B18,4))</f>
        <v>2</v>
      </c>
      <c r="D18" s="24" t="str">
        <f ca="1">IF(B18="","",INDEX(Pilastri!$A$1:$K$10000,$B18,5))</f>
        <v>Minf</v>
      </c>
      <c r="E18" s="25">
        <f ca="1">IF(C18="","",INDEX(Pilastri!$A$1:$K$10000,$B18,6))</f>
        <v>-23.882000000000001</v>
      </c>
      <c r="F18" s="25">
        <f ca="1">IF(D18="","",INDEX(Pilastri!$A$1:$K$10000,$B18,7))</f>
        <v>-14.295999999999999</v>
      </c>
      <c r="G18" s="25">
        <f ca="1">IF(E18="","",INDEX(Pilastri!$A$1:$K$10000,$B18,8))</f>
        <v>-66.742000000000004</v>
      </c>
      <c r="H18" s="25">
        <f ca="1">IF(F18="","",INDEX(Pilastri!$A$1:$K$10000,$B18,9))</f>
        <v>-8.0920000000000005</v>
      </c>
      <c r="I18" s="25">
        <f ca="1">IF(G18="","",INDEX(Pilastri!$A$1:$K$10000,$B18,10))</f>
        <v>-0.92700000000000005</v>
      </c>
      <c r="J18" s="25">
        <f ca="1">IF(H18="","",INDEX(Pilastri!$A$1:$K$10000,$B18,11))</f>
        <v>-1.3640000000000001</v>
      </c>
      <c r="K18" s="24"/>
      <c r="L18" s="24">
        <f t="shared" ca="1" si="4"/>
        <v>1055</v>
      </c>
      <c r="M18" s="24">
        <f ca="1">IF(L18="","",INDEX(Pilastri!$A$1:$K$10000,$L18,4))</f>
        <v>2</v>
      </c>
      <c r="N18" s="24" t="str">
        <f ca="1">IF(L18="","",INDEX(Pilastri!$A$1:$K$10000,$L18,5))</f>
        <v>Minf</v>
      </c>
      <c r="O18" s="25">
        <f ca="1">IF(M18="","",INDEX(Pilastri!$A$1:$K$10000,$L18,6))</f>
        <v>-7.9349999999999996</v>
      </c>
      <c r="P18" s="25">
        <f ca="1">IF(N18="","",INDEX(Pilastri!$A$1:$K$10000,$L18,7))</f>
        <v>-4.718</v>
      </c>
      <c r="Q18" s="25">
        <f ca="1">IF(O18="","",INDEX(Pilastri!$A$1:$K$10000,$L18,8))</f>
        <v>30.302</v>
      </c>
      <c r="R18" s="25">
        <f ca="1">IF(P18="","",INDEX(Pilastri!$A$1:$K$10000,$L18,9))</f>
        <v>-282.94499999999999</v>
      </c>
      <c r="S18" s="25">
        <f ca="1">IF(Q18="","",INDEX(Pilastri!$A$1:$K$10000,$L18,10))</f>
        <v>-28.381</v>
      </c>
      <c r="T18" s="25">
        <f ca="1">IF(R18="","",INDEX(Pilastri!$A$1:$K$10000,$L18,11))</f>
        <v>-41.755000000000003</v>
      </c>
      <c r="U18" s="28"/>
      <c r="V18" s="41"/>
      <c r="W18" s="42"/>
      <c r="X18" s="41"/>
      <c r="Y18" s="41"/>
      <c r="Z18" s="41"/>
      <c r="AA18" s="41"/>
      <c r="AB18" s="41"/>
      <c r="AC18" s="41"/>
      <c r="AD18" s="43"/>
    </row>
    <row r="19" spans="1:30" x14ac:dyDescent="0.35">
      <c r="A19" s="23"/>
      <c r="B19" s="24">
        <f t="shared" ca="1" si="3"/>
        <v>276</v>
      </c>
      <c r="C19" s="24">
        <f ca="1">IF(B19="","",INDEX(Pilastri!$A$1:$K$10000,$B19,4))</f>
        <v>2</v>
      </c>
      <c r="D19" s="24" t="str">
        <f ca="1">IF(B19="","",INDEX(Pilastri!$A$1:$K$10000,$B19,5))</f>
        <v>V</v>
      </c>
      <c r="E19" s="25">
        <f ca="1">IF(C19="","",INDEX(Pilastri!$A$1:$K$10000,$B19,6))</f>
        <v>14.895</v>
      </c>
      <c r="F19" s="25">
        <f ca="1">IF(D19="","",INDEX(Pilastri!$A$1:$K$10000,$B19,7))</f>
        <v>8.9190000000000005</v>
      </c>
      <c r="G19" s="25">
        <f ca="1">IF(E19="","",INDEX(Pilastri!$A$1:$K$10000,$B19,8))</f>
        <v>41.250999999999998</v>
      </c>
      <c r="H19" s="25">
        <f ca="1">IF(F19="","",INDEX(Pilastri!$A$1:$K$10000,$B19,9))</f>
        <v>5.0060000000000002</v>
      </c>
      <c r="I19" s="25">
        <f ca="1">IF(G19="","",INDEX(Pilastri!$A$1:$K$10000,$B19,10))</f>
        <v>0.57499999999999996</v>
      </c>
      <c r="J19" s="25">
        <f ca="1">IF(H19="","",INDEX(Pilastri!$A$1:$K$10000,$B19,11))</f>
        <v>0.84599999999999997</v>
      </c>
      <c r="K19" s="24"/>
      <c r="L19" s="24">
        <f t="shared" ca="1" si="4"/>
        <v>1056</v>
      </c>
      <c r="M19" s="24">
        <f ca="1">IF(L19="","",INDEX(Pilastri!$A$1:$K$10000,$L19,4))</f>
        <v>2</v>
      </c>
      <c r="N19" s="24" t="str">
        <f ca="1">IF(L19="","",INDEX(Pilastri!$A$1:$K$10000,$L19,5))</f>
        <v>V</v>
      </c>
      <c r="O19" s="25">
        <f ca="1">IF(M19="","",INDEX(Pilastri!$A$1:$K$10000,$L19,6))</f>
        <v>7.9009999999999998</v>
      </c>
      <c r="P19" s="25">
        <f ca="1">IF(N19="","",INDEX(Pilastri!$A$1:$K$10000,$L19,7))</f>
        <v>4.6369999999999996</v>
      </c>
      <c r="Q19" s="25">
        <f ca="1">IF(O19="","",INDEX(Pilastri!$A$1:$K$10000,$L19,8))</f>
        <v>-18.617999999999999</v>
      </c>
      <c r="R19" s="25">
        <f ca="1">IF(P19="","",INDEX(Pilastri!$A$1:$K$10000,$L19,9))</f>
        <v>174.26</v>
      </c>
      <c r="S19" s="25">
        <f ca="1">IF(Q19="","",INDEX(Pilastri!$A$1:$K$10000,$L19,10))</f>
        <v>17.436</v>
      </c>
      <c r="T19" s="25">
        <f ca="1">IF(R19="","",INDEX(Pilastri!$A$1:$K$10000,$L19,11))</f>
        <v>25.652999999999999</v>
      </c>
      <c r="U19" s="28"/>
      <c r="V19" s="41"/>
      <c r="W19" s="42"/>
      <c r="X19" s="41"/>
      <c r="Y19" s="41"/>
      <c r="Z19" s="41"/>
      <c r="AA19" s="41"/>
      <c r="AB19" s="41"/>
      <c r="AC19" s="41"/>
      <c r="AD19" s="43"/>
    </row>
    <row r="20" spans="1:30" x14ac:dyDescent="0.35">
      <c r="A20" s="23"/>
      <c r="B20" s="24">
        <f t="shared" ca="1" si="3"/>
        <v>277</v>
      </c>
      <c r="C20" s="24">
        <f ca="1">IF(B20="","",INDEX(Pilastri!$A$1:$K$10000,$B20,4))</f>
        <v>2</v>
      </c>
      <c r="D20" s="24" t="str">
        <f ca="1">IF(B20="","",INDEX(Pilastri!$A$1:$K$10000,$B20,5))</f>
        <v>N</v>
      </c>
      <c r="E20" s="25">
        <f ca="1">IF(C20="","",INDEX(Pilastri!$A$1:$K$10000,$B20,6))</f>
        <v>-377.87200000000001</v>
      </c>
      <c r="F20" s="25">
        <f ca="1">IF(D20="","",INDEX(Pilastri!$A$1:$K$10000,$B20,7))</f>
        <v>-225.56700000000001</v>
      </c>
      <c r="G20" s="25">
        <f ca="1">IF(E20="","",INDEX(Pilastri!$A$1:$K$10000,$B20,8))</f>
        <v>-181.84899999999999</v>
      </c>
      <c r="H20" s="25">
        <f ca="1">IF(F20="","",INDEX(Pilastri!$A$1:$K$10000,$B20,9))</f>
        <v>-21.338999999999999</v>
      </c>
      <c r="I20" s="25">
        <f ca="1">IF(G20="","",INDEX(Pilastri!$A$1:$K$10000,$B20,10))</f>
        <v>-2.4630000000000001</v>
      </c>
      <c r="J20" s="25">
        <f ca="1">IF(H20="","",INDEX(Pilastri!$A$1:$K$10000,$B20,11))</f>
        <v>-3.6230000000000002</v>
      </c>
      <c r="K20" s="24"/>
      <c r="L20" s="24">
        <f t="shared" ca="1" si="4"/>
        <v>1057</v>
      </c>
      <c r="M20" s="24">
        <f ca="1">IF(L20="","",INDEX(Pilastri!$A$1:$K$10000,$L20,4))</f>
        <v>2</v>
      </c>
      <c r="N20" s="24" t="str">
        <f ca="1">IF(L20="","",INDEX(Pilastri!$A$1:$K$10000,$L20,5))</f>
        <v>N</v>
      </c>
      <c r="O20" s="25">
        <f ca="1">IF(M20="","",INDEX(Pilastri!$A$1:$K$10000,$L20,6))</f>
        <v>-446.613</v>
      </c>
      <c r="P20" s="25">
        <f ca="1">IF(N20="","",INDEX(Pilastri!$A$1:$K$10000,$L20,7))</f>
        <v>-294.005</v>
      </c>
      <c r="Q20" s="25">
        <f ca="1">IF(O20="","",INDEX(Pilastri!$A$1:$K$10000,$L20,8))</f>
        <v>0</v>
      </c>
      <c r="R20" s="25">
        <f ca="1">IF(P20="","",INDEX(Pilastri!$A$1:$K$10000,$L20,9))</f>
        <v>0</v>
      </c>
      <c r="S20" s="25">
        <f ca="1">IF(Q20="","",INDEX(Pilastri!$A$1:$K$10000,$L20,10))</f>
        <v>0</v>
      </c>
      <c r="T20" s="25">
        <f ca="1">IF(R20="","",INDEX(Pilastri!$A$1:$K$10000,$L20,11))</f>
        <v>0</v>
      </c>
      <c r="U20" s="28"/>
      <c r="V20" s="41"/>
      <c r="W20" s="42">
        <f ca="1">M20</f>
        <v>2</v>
      </c>
      <c r="X20" s="42" t="str">
        <f ca="1">N20</f>
        <v>N</v>
      </c>
      <c r="Y20" s="42">
        <f t="shared" ref="Y20:AD20" ca="1" si="7">E20+O20</f>
        <v>-824.48500000000001</v>
      </c>
      <c r="Z20" s="42">
        <f t="shared" ca="1" si="7"/>
        <v>-519.572</v>
      </c>
      <c r="AA20" s="42">
        <f t="shared" ca="1" si="7"/>
        <v>-181.84899999999999</v>
      </c>
      <c r="AB20" s="42">
        <f t="shared" ca="1" si="7"/>
        <v>-21.338999999999999</v>
      </c>
      <c r="AC20" s="42">
        <f t="shared" ca="1" si="7"/>
        <v>-2.4630000000000001</v>
      </c>
      <c r="AD20" s="44">
        <f t="shared" ca="1" si="7"/>
        <v>-3.6230000000000002</v>
      </c>
    </row>
    <row r="21" spans="1:30" x14ac:dyDescent="0.35">
      <c r="A21" s="23"/>
      <c r="B21" s="24">
        <f t="shared" ca="1" si="3"/>
        <v>278</v>
      </c>
      <c r="C21" s="24">
        <f ca="1">IF(B21="","",INDEX(Pilastri!$A$1:$K$10000,$B21,4))</f>
        <v>1</v>
      </c>
      <c r="D21" s="24" t="str">
        <f ca="1">IF(B21="","",INDEX(Pilastri!$A$1:$K$10000,$B21,5))</f>
        <v>Msup</v>
      </c>
      <c r="E21" s="25">
        <f ca="1">IF(C21="","",INDEX(Pilastri!$A$1:$K$10000,$B21,6))</f>
        <v>13.923</v>
      </c>
      <c r="F21" s="25">
        <f ca="1">IF(D21="","",INDEX(Pilastri!$A$1:$K$10000,$B21,7))</f>
        <v>8.3320000000000007</v>
      </c>
      <c r="G21" s="25">
        <f ca="1">IF(E21="","",INDEX(Pilastri!$A$1:$K$10000,$B21,8))</f>
        <v>51.406999999999996</v>
      </c>
      <c r="H21" s="25">
        <f ca="1">IF(F21="","",INDEX(Pilastri!$A$1:$K$10000,$B21,9))</f>
        <v>6.2990000000000004</v>
      </c>
      <c r="I21" s="25">
        <f ca="1">IF(G21="","",INDEX(Pilastri!$A$1:$K$10000,$B21,10))</f>
        <v>0.79500000000000004</v>
      </c>
      <c r="J21" s="25">
        <f ca="1">IF(H21="","",INDEX(Pilastri!$A$1:$K$10000,$B21,11))</f>
        <v>1.17</v>
      </c>
      <c r="K21" s="24"/>
      <c r="L21" s="24">
        <f t="shared" ca="1" si="4"/>
        <v>1058</v>
      </c>
      <c r="M21" s="24">
        <f ca="1">IF(L21="","",INDEX(Pilastri!$A$1:$K$10000,$L21,4))</f>
        <v>1</v>
      </c>
      <c r="N21" s="24" t="str">
        <f ca="1">IF(L21="","",INDEX(Pilastri!$A$1:$K$10000,$L21,5))</f>
        <v>Msup</v>
      </c>
      <c r="O21" s="25">
        <f ca="1">IF(M21="","",INDEX(Pilastri!$A$1:$K$10000,$L21,6))</f>
        <v>-1.113</v>
      </c>
      <c r="P21" s="25">
        <f ca="1">IF(N21="","",INDEX(Pilastri!$A$1:$K$10000,$L21,7))</f>
        <v>-0.57999999999999996</v>
      </c>
      <c r="Q21" s="25">
        <f ca="1">IF(O21="","",INDEX(Pilastri!$A$1:$K$10000,$L21,8))</f>
        <v>-24.047000000000001</v>
      </c>
      <c r="R21" s="25">
        <f ca="1">IF(P21="","",INDEX(Pilastri!$A$1:$K$10000,$L21,9))</f>
        <v>211.66200000000001</v>
      </c>
      <c r="S21" s="25">
        <f ca="1">IF(Q21="","",INDEX(Pilastri!$A$1:$K$10000,$L21,10))</f>
        <v>21.111999999999998</v>
      </c>
      <c r="T21" s="25">
        <f ca="1">IF(R21="","",INDEX(Pilastri!$A$1:$K$10000,$L21,11))</f>
        <v>31.061</v>
      </c>
      <c r="U21" s="28"/>
      <c r="V21" s="41"/>
      <c r="W21" s="42"/>
      <c r="X21" s="41"/>
      <c r="Y21" s="41"/>
      <c r="Z21" s="41"/>
      <c r="AA21" s="41"/>
      <c r="AB21" s="41"/>
      <c r="AC21" s="41"/>
      <c r="AD21" s="43"/>
    </row>
    <row r="22" spans="1:30" x14ac:dyDescent="0.35">
      <c r="A22" s="23"/>
      <c r="B22" s="24">
        <f t="shared" ca="1" si="3"/>
        <v>279</v>
      </c>
      <c r="C22" s="24">
        <f ca="1">IF(B22="","",INDEX(Pilastri!$A$1:$K$10000,$B22,4))</f>
        <v>1</v>
      </c>
      <c r="D22" s="24" t="str">
        <f ca="1">IF(B22="","",INDEX(Pilastri!$A$1:$K$10000,$B22,5))</f>
        <v>Minf</v>
      </c>
      <c r="E22" s="25">
        <f ca="1">IF(C22="","",INDEX(Pilastri!$A$1:$K$10000,$B22,6))</f>
        <v>-7.2450000000000001</v>
      </c>
      <c r="F22" s="25">
        <f ca="1">IF(D22="","",INDEX(Pilastri!$A$1:$K$10000,$B22,7))</f>
        <v>-4.3410000000000002</v>
      </c>
      <c r="G22" s="25">
        <f ca="1">IF(E22="","",INDEX(Pilastri!$A$1:$K$10000,$B22,8))</f>
        <v>-60.088000000000001</v>
      </c>
      <c r="H22" s="25">
        <f ca="1">IF(F22="","",INDEX(Pilastri!$A$1:$K$10000,$B22,9))</f>
        <v>-7.3529999999999998</v>
      </c>
      <c r="I22" s="25">
        <f ca="1">IF(G22="","",INDEX(Pilastri!$A$1:$K$10000,$B22,10))</f>
        <v>-0.92100000000000004</v>
      </c>
      <c r="J22" s="25">
        <f ca="1">IF(H22="","",INDEX(Pilastri!$A$1:$K$10000,$B22,11))</f>
        <v>-1.355</v>
      </c>
      <c r="K22" s="24"/>
      <c r="L22" s="24">
        <f t="shared" ca="1" si="4"/>
        <v>1059</v>
      </c>
      <c r="M22" s="24">
        <f ca="1">IF(L22="","",INDEX(Pilastri!$A$1:$K$10000,$L22,4))</f>
        <v>1</v>
      </c>
      <c r="N22" s="24" t="str">
        <f ca="1">IF(L22="","",INDEX(Pilastri!$A$1:$K$10000,$L22,5))</f>
        <v>Minf</v>
      </c>
      <c r="O22" s="25">
        <f ca="1">IF(M22="","",INDEX(Pilastri!$A$1:$K$10000,$L22,6))</f>
        <v>0.36</v>
      </c>
      <c r="P22" s="25">
        <f ca="1">IF(N22="","",INDEX(Pilastri!$A$1:$K$10000,$L22,7))</f>
        <v>0.105</v>
      </c>
      <c r="Q22" s="25">
        <f ca="1">IF(O22="","",INDEX(Pilastri!$A$1:$K$10000,$L22,8))</f>
        <v>39</v>
      </c>
      <c r="R22" s="25">
        <f ca="1">IF(P22="","",INDEX(Pilastri!$A$1:$K$10000,$L22,9))</f>
        <v>-353.947</v>
      </c>
      <c r="S22" s="25">
        <f ca="1">IF(Q22="","",INDEX(Pilastri!$A$1:$K$10000,$L22,10))</f>
        <v>-35.46</v>
      </c>
      <c r="T22" s="25">
        <f ca="1">IF(R22="","",INDEX(Pilastri!$A$1:$K$10000,$L22,11))</f>
        <v>-52.17</v>
      </c>
      <c r="U22" s="28"/>
      <c r="V22" s="41"/>
      <c r="W22" s="42"/>
      <c r="X22" s="41"/>
      <c r="Y22" s="41"/>
      <c r="Z22" s="41"/>
      <c r="AA22" s="41"/>
      <c r="AB22" s="41"/>
      <c r="AC22" s="41"/>
      <c r="AD22" s="43"/>
    </row>
    <row r="23" spans="1:30" x14ac:dyDescent="0.35">
      <c r="A23" s="23"/>
      <c r="B23" s="24">
        <f t="shared" ca="1" si="3"/>
        <v>280</v>
      </c>
      <c r="C23" s="24">
        <f ca="1">IF(B23="","",INDEX(Pilastri!$A$1:$K$10000,$B23,4))</f>
        <v>1</v>
      </c>
      <c r="D23" s="24" t="str">
        <f ca="1">IF(B23="","",INDEX(Pilastri!$A$1:$K$10000,$B23,5))</f>
        <v>V</v>
      </c>
      <c r="E23" s="25">
        <f ca="1">IF(C23="","",INDEX(Pilastri!$A$1:$K$10000,$B23,6))</f>
        <v>5.88</v>
      </c>
      <c r="F23" s="25">
        <f ca="1">IF(D23="","",INDEX(Pilastri!$A$1:$K$10000,$B23,7))</f>
        <v>3.52</v>
      </c>
      <c r="G23" s="25">
        <f ca="1">IF(E23="","",INDEX(Pilastri!$A$1:$K$10000,$B23,8))</f>
        <v>30.971</v>
      </c>
      <c r="H23" s="25">
        <f ca="1">IF(F23="","",INDEX(Pilastri!$A$1:$K$10000,$B23,9))</f>
        <v>3.7919999999999998</v>
      </c>
      <c r="I23" s="25">
        <f ca="1">IF(G23="","",INDEX(Pilastri!$A$1:$K$10000,$B23,10))</f>
        <v>0.47699999999999998</v>
      </c>
      <c r="J23" s="25">
        <f ca="1">IF(H23="","",INDEX(Pilastri!$A$1:$K$10000,$B23,11))</f>
        <v>0.70099999999999996</v>
      </c>
      <c r="K23" s="24"/>
      <c r="L23" s="24">
        <f t="shared" ca="1" si="4"/>
        <v>1060</v>
      </c>
      <c r="M23" s="24">
        <f ca="1">IF(L23="","",INDEX(Pilastri!$A$1:$K$10000,$L23,4))</f>
        <v>1</v>
      </c>
      <c r="N23" s="24" t="str">
        <f ca="1">IF(L23="","",INDEX(Pilastri!$A$1:$K$10000,$L23,5))</f>
        <v>V</v>
      </c>
      <c r="O23" s="25">
        <f ca="1">IF(M23="","",INDEX(Pilastri!$A$1:$K$10000,$L23,6))</f>
        <v>-0.40899999999999997</v>
      </c>
      <c r="P23" s="25">
        <f ca="1">IF(N23="","",INDEX(Pilastri!$A$1:$K$10000,$L23,7))</f>
        <v>-0.19</v>
      </c>
      <c r="Q23" s="25">
        <f ca="1">IF(O23="","",INDEX(Pilastri!$A$1:$K$10000,$L23,8))</f>
        <v>-17.489999999999998</v>
      </c>
      <c r="R23" s="25">
        <f ca="1">IF(P23="","",INDEX(Pilastri!$A$1:$K$10000,$L23,9))</f>
        <v>157.08699999999999</v>
      </c>
      <c r="S23" s="25">
        <f ca="1">IF(Q23="","",INDEX(Pilastri!$A$1:$K$10000,$L23,10))</f>
        <v>15.715</v>
      </c>
      <c r="T23" s="25">
        <f ca="1">IF(R23="","",INDEX(Pilastri!$A$1:$K$10000,$L23,11))</f>
        <v>23.12</v>
      </c>
      <c r="U23" s="28"/>
      <c r="V23" s="41"/>
      <c r="W23" s="42"/>
      <c r="X23" s="41"/>
      <c r="Y23" s="41"/>
      <c r="Z23" s="41"/>
      <c r="AA23" s="41"/>
      <c r="AB23" s="41"/>
      <c r="AC23" s="41"/>
      <c r="AD23" s="43"/>
    </row>
    <row r="24" spans="1:30" x14ac:dyDescent="0.35">
      <c r="A24" s="23"/>
      <c r="B24" s="24">
        <f t="shared" ca="1" si="3"/>
        <v>281</v>
      </c>
      <c r="C24" s="24">
        <f ca="1">IF(B24="","",INDEX(Pilastri!$A$1:$K$10000,$B24,4))</f>
        <v>1</v>
      </c>
      <c r="D24" s="24" t="str">
        <f ca="1">IF(B24="","",INDEX(Pilastri!$A$1:$K$10000,$B24,5))</f>
        <v>N</v>
      </c>
      <c r="E24" s="25">
        <f ca="1">IF(C24="","",INDEX(Pilastri!$A$1:$K$10000,$B24,6))</f>
        <v>-473.41699999999997</v>
      </c>
      <c r="F24" s="25">
        <f ca="1">IF(D24="","",INDEX(Pilastri!$A$1:$K$10000,$B24,7))</f>
        <v>-282.726</v>
      </c>
      <c r="G24" s="25">
        <f ca="1">IF(E24="","",INDEX(Pilastri!$A$1:$K$10000,$B24,8))</f>
        <v>-257.16500000000002</v>
      </c>
      <c r="H24" s="25">
        <f ca="1">IF(F24="","",INDEX(Pilastri!$A$1:$K$10000,$B24,9))</f>
        <v>-30.492999999999999</v>
      </c>
      <c r="I24" s="25">
        <f ca="1">IF(G24="","",INDEX(Pilastri!$A$1:$K$10000,$B24,10))</f>
        <v>-3.577</v>
      </c>
      <c r="J24" s="25">
        <f ca="1">IF(H24="","",INDEX(Pilastri!$A$1:$K$10000,$B24,11))</f>
        <v>-5.2619999999999996</v>
      </c>
      <c r="K24" s="24"/>
      <c r="L24" s="24">
        <f t="shared" ca="1" si="4"/>
        <v>1061</v>
      </c>
      <c r="M24" s="24">
        <f ca="1">IF(L24="","",INDEX(Pilastri!$A$1:$K$10000,$L24,4))</f>
        <v>1</v>
      </c>
      <c r="N24" s="24" t="str">
        <f ca="1">IF(L24="","",INDEX(Pilastri!$A$1:$K$10000,$L24,5))</f>
        <v>N</v>
      </c>
      <c r="O24" s="25">
        <f ca="1">IF(M24="","",INDEX(Pilastri!$A$1:$K$10000,$L24,6))</f>
        <v>-517.92899999999997</v>
      </c>
      <c r="P24" s="25">
        <f ca="1">IF(N24="","",INDEX(Pilastri!$A$1:$K$10000,$L24,7))</f>
        <v>-345.56400000000002</v>
      </c>
      <c r="Q24" s="25">
        <f ca="1">IF(O24="","",INDEX(Pilastri!$A$1:$K$10000,$L24,8))</f>
        <v>0</v>
      </c>
      <c r="R24" s="25">
        <f ca="1">IF(P24="","",INDEX(Pilastri!$A$1:$K$10000,$L24,9))</f>
        <v>0</v>
      </c>
      <c r="S24" s="25">
        <f ca="1">IF(Q24="","",INDEX(Pilastri!$A$1:$K$10000,$L24,10))</f>
        <v>0</v>
      </c>
      <c r="T24" s="25">
        <f ca="1">IF(R24="","",INDEX(Pilastri!$A$1:$K$10000,$L24,11))</f>
        <v>0</v>
      </c>
      <c r="U24" s="28"/>
      <c r="V24" s="41"/>
      <c r="W24" s="42">
        <f ca="1">M24</f>
        <v>1</v>
      </c>
      <c r="X24" s="42" t="str">
        <f ca="1">N24</f>
        <v>N</v>
      </c>
      <c r="Y24" s="42">
        <f t="shared" ref="Y24:AD24" ca="1" si="8">E24+O24</f>
        <v>-991.346</v>
      </c>
      <c r="Z24" s="42">
        <f t="shared" ca="1" si="8"/>
        <v>-628.29</v>
      </c>
      <c r="AA24" s="42">
        <f t="shared" ca="1" si="8"/>
        <v>-257.16500000000002</v>
      </c>
      <c r="AB24" s="42">
        <f t="shared" ca="1" si="8"/>
        <v>-30.492999999999999</v>
      </c>
      <c r="AC24" s="42">
        <f t="shared" ca="1" si="8"/>
        <v>-3.577</v>
      </c>
      <c r="AD24" s="44">
        <f t="shared" ca="1" si="8"/>
        <v>-5.2619999999999996</v>
      </c>
    </row>
    <row r="25" spans="1:30" x14ac:dyDescent="0.35">
      <c r="A25" s="23"/>
      <c r="B25" s="24" t="str">
        <f t="shared" ca="1" si="3"/>
        <v/>
      </c>
      <c r="C25" s="24" t="str">
        <f ca="1">IF(B25="","",INDEX(Pilastri!$A$1:$K$10000,$B25,4))</f>
        <v/>
      </c>
      <c r="D25" s="24" t="str">
        <f ca="1">IF(B25="","",INDEX(Pilastri!$A$1:$K$10000,$B25,5))</f>
        <v/>
      </c>
      <c r="E25" s="25" t="str">
        <f ca="1">IF(C25="","",INDEX(Pilastri!$A$1:$K$10000,$B25,6))</f>
        <v/>
      </c>
      <c r="F25" s="25" t="str">
        <f ca="1">IF(D25="","",INDEX(Pilastri!$A$1:$K$10000,$B25,7))</f>
        <v/>
      </c>
      <c r="G25" s="25" t="str">
        <f ca="1">IF(E25="","",INDEX(Pilastri!$A$1:$K$10000,$B25,8))</f>
        <v/>
      </c>
      <c r="H25" s="25" t="str">
        <f ca="1">IF(F25="","",INDEX(Pilastri!$A$1:$K$10000,$B25,9))</f>
        <v/>
      </c>
      <c r="I25" s="25" t="str">
        <f ca="1">IF(G25="","",INDEX(Pilastri!$A$1:$K$10000,$B25,10))</f>
        <v/>
      </c>
      <c r="J25" s="25" t="str">
        <f ca="1">IF(H25="","",INDEX(Pilastri!$A$1:$K$10000,$B25,11))</f>
        <v/>
      </c>
      <c r="K25" s="24"/>
      <c r="L25" s="24" t="str">
        <f t="shared" ca="1" si="4"/>
        <v/>
      </c>
      <c r="M25" s="24" t="str">
        <f ca="1">IF(L25="","",INDEX(Pilastri!$A$1:$K$10000,$L25,4))</f>
        <v/>
      </c>
      <c r="N25" s="24" t="str">
        <f ca="1">IF(L25="","",INDEX(Pilastri!$A$1:$K$10000,$L25,5))</f>
        <v/>
      </c>
      <c r="O25" s="25" t="str">
        <f ca="1">IF(M25="","",INDEX(Pilastri!$A$1:$K$10000,$L25,6))</f>
        <v/>
      </c>
      <c r="P25" s="25" t="str">
        <f ca="1">IF(N25="","",INDEX(Pilastri!$A$1:$K$10000,$L25,7))</f>
        <v/>
      </c>
      <c r="Q25" s="25" t="str">
        <f ca="1">IF(O25="","",INDEX(Pilastri!$A$1:$K$10000,$L25,8))</f>
        <v/>
      </c>
      <c r="R25" s="25" t="str">
        <f ca="1">IF(P25="","",INDEX(Pilastri!$A$1:$K$10000,$L25,9))</f>
        <v/>
      </c>
      <c r="S25" s="25" t="str">
        <f ca="1">IF(Q25="","",INDEX(Pilastri!$A$1:$K$10000,$L25,10))</f>
        <v/>
      </c>
      <c r="T25" s="25" t="str">
        <f ca="1">IF(R25="","",INDEX(Pilastri!$A$1:$K$10000,$L25,11))</f>
        <v/>
      </c>
      <c r="U25" s="28"/>
      <c r="V25" s="28"/>
      <c r="W25" s="24"/>
      <c r="X25" s="24"/>
      <c r="Y25" s="25"/>
      <c r="Z25" s="25"/>
      <c r="AA25" s="25"/>
      <c r="AB25" s="25"/>
      <c r="AC25" s="25"/>
      <c r="AD25" s="26"/>
    </row>
    <row r="26" spans="1:30" x14ac:dyDescent="0.35">
      <c r="A26" s="23"/>
      <c r="B26" s="24" t="str">
        <f t="shared" ca="1" si="3"/>
        <v/>
      </c>
      <c r="C26" s="24" t="str">
        <f ca="1">IF(B26="","",INDEX(Pilastri!$A$1:$K$10000,$B26,4))</f>
        <v/>
      </c>
      <c r="D26" s="24" t="str">
        <f ca="1">IF(B26="","",INDEX(Pilastri!$A$1:$K$10000,$B26,5))</f>
        <v/>
      </c>
      <c r="E26" s="25" t="str">
        <f ca="1">IF(C26="","",INDEX(Pilastri!$A$1:$K$10000,$B26,6))</f>
        <v/>
      </c>
      <c r="F26" s="25" t="str">
        <f ca="1">IF(D26="","",INDEX(Pilastri!$A$1:$K$10000,$B26,7))</f>
        <v/>
      </c>
      <c r="G26" s="25" t="str">
        <f ca="1">IF(E26="","",INDEX(Pilastri!$A$1:$K$10000,$B26,8))</f>
        <v/>
      </c>
      <c r="H26" s="25" t="str">
        <f ca="1">IF(F26="","",INDEX(Pilastri!$A$1:$K$10000,$B26,9))</f>
        <v/>
      </c>
      <c r="I26" s="25" t="str">
        <f ca="1">IF(G26="","",INDEX(Pilastri!$A$1:$K$10000,$B26,10))</f>
        <v/>
      </c>
      <c r="J26" s="25" t="str">
        <f ca="1">IF(H26="","",INDEX(Pilastri!$A$1:$K$10000,$B26,11))</f>
        <v/>
      </c>
      <c r="L26" s="24" t="str">
        <f t="shared" ca="1" si="4"/>
        <v/>
      </c>
      <c r="M26" s="24" t="str">
        <f ca="1">IF(L26="","",INDEX(Pilastri!$A$1:$K$10000,$L26,4))</f>
        <v/>
      </c>
      <c r="N26" s="24" t="str">
        <f ca="1">IF(L26="","",INDEX(Pilastri!$A$1:$K$10000,$L26,5))</f>
        <v/>
      </c>
      <c r="O26" s="25" t="str">
        <f ca="1">IF(M26="","",INDEX(Pilastri!$A$1:$K$10000,$L26,6))</f>
        <v/>
      </c>
      <c r="P26" s="25" t="str">
        <f ca="1">IF(N26="","",INDEX(Pilastri!$A$1:$K$10000,$L26,7))</f>
        <v/>
      </c>
      <c r="Q26" s="25" t="str">
        <f ca="1">IF(O26="","",INDEX(Pilastri!$A$1:$K$10000,$L26,8))</f>
        <v/>
      </c>
      <c r="R26" s="25" t="str">
        <f ca="1">IF(P26="","",INDEX(Pilastri!$A$1:$K$10000,$L26,9))</f>
        <v/>
      </c>
      <c r="S26" s="25" t="str">
        <f ca="1">IF(Q26="","",INDEX(Pilastri!$A$1:$K$10000,$L26,10))</f>
        <v/>
      </c>
      <c r="T26" s="25" t="str">
        <f ca="1">IF(R26="","",INDEX(Pilastri!$A$1:$K$10000,$L26,11))</f>
        <v/>
      </c>
      <c r="U26" s="28"/>
      <c r="V26" s="28"/>
      <c r="W26" s="24"/>
      <c r="X26" s="24"/>
      <c r="Y26" s="25"/>
      <c r="Z26" s="25"/>
      <c r="AA26" s="25"/>
      <c r="AB26" s="25"/>
      <c r="AC26" s="25"/>
      <c r="AD26" s="26"/>
    </row>
    <row r="27" spans="1:30" x14ac:dyDescent="0.35">
      <c r="A27" s="23"/>
      <c r="B27" s="24" t="str">
        <f t="shared" ca="1" si="3"/>
        <v/>
      </c>
      <c r="C27" s="24" t="str">
        <f ca="1">IF(B27="","",INDEX(Pilastri!$A$1:$K$10000,$B27,4))</f>
        <v/>
      </c>
      <c r="D27" s="24" t="str">
        <f ca="1">IF(B27="","",INDEX(Pilastri!$A$1:$K$10000,$B27,5))</f>
        <v/>
      </c>
      <c r="E27" s="25" t="str">
        <f ca="1">IF(C27="","",INDEX(Pilastri!$A$1:$K$10000,$B27,6))</f>
        <v/>
      </c>
      <c r="F27" s="25" t="str">
        <f ca="1">IF(D27="","",INDEX(Pilastri!$A$1:$K$10000,$B27,7))</f>
        <v/>
      </c>
      <c r="G27" s="25" t="str">
        <f ca="1">IF(E27="","",INDEX(Pilastri!$A$1:$K$10000,$B27,8))</f>
        <v/>
      </c>
      <c r="H27" s="25" t="str">
        <f ca="1">IF(F27="","",INDEX(Pilastri!$A$1:$K$10000,$B27,9))</f>
        <v/>
      </c>
      <c r="I27" s="25" t="str">
        <f ca="1">IF(G27="","",INDEX(Pilastri!$A$1:$K$10000,$B27,10))</f>
        <v/>
      </c>
      <c r="J27" s="25" t="str">
        <f ca="1">IF(H27="","",INDEX(Pilastri!$A$1:$K$10000,$B27,11))</f>
        <v/>
      </c>
      <c r="K27" s="24"/>
      <c r="L27" s="24" t="str">
        <f t="shared" ca="1" si="4"/>
        <v/>
      </c>
      <c r="M27" s="24" t="str">
        <f ca="1">IF(L27="","",INDEX(Pilastri!$A$1:$K$10000,$L27,4))</f>
        <v/>
      </c>
      <c r="N27" s="24" t="str">
        <f ca="1">IF(L27="","",INDEX(Pilastri!$A$1:$K$10000,$L27,5))</f>
        <v/>
      </c>
      <c r="O27" s="25" t="str">
        <f ca="1">IF(M27="","",INDEX(Pilastri!$A$1:$K$10000,$L27,6))</f>
        <v/>
      </c>
      <c r="P27" s="25" t="str">
        <f ca="1">IF(N27="","",INDEX(Pilastri!$A$1:$K$10000,$L27,7))</f>
        <v/>
      </c>
      <c r="Q27" s="25" t="str">
        <f ca="1">IF(O27="","",INDEX(Pilastri!$A$1:$K$10000,$L27,8))</f>
        <v/>
      </c>
      <c r="R27" s="25" t="str">
        <f ca="1">IF(P27="","",INDEX(Pilastri!$A$1:$K$10000,$L27,9))</f>
        <v/>
      </c>
      <c r="S27" s="25" t="str">
        <f ca="1">IF(Q27="","",INDEX(Pilastri!$A$1:$K$10000,$L27,10))</f>
        <v/>
      </c>
      <c r="T27" s="25" t="str">
        <f ca="1">IF(R27="","",INDEX(Pilastri!$A$1:$K$10000,$L27,11))</f>
        <v/>
      </c>
      <c r="U27" s="28"/>
      <c r="V27" s="28"/>
      <c r="W27" s="27" t="str">
        <f ca="1">IF($C27="","",INDEX(#REF!,#REF!+ROW(W27)-ROW(W$5),COLUMN(W27)))</f>
        <v/>
      </c>
      <c r="X27" s="27" t="str">
        <f ca="1">IF($C27="","",INDEX(#REF!,#REF!+ROW(X27)-ROW(X$5),COLUMN(X27)))</f>
        <v/>
      </c>
      <c r="Y27" s="25" t="str">
        <f ca="1">IF($C27="","",INDEX(#REF!,#REF!+ROW(Y27)-ROW(Y$5),COLUMN(Y27)))</f>
        <v/>
      </c>
      <c r="Z27" s="25" t="str">
        <f ca="1">IF($C27="","",INDEX(#REF!,#REF!+ROW(Z27)-ROW(Z$5),COLUMN(Z27)))</f>
        <v/>
      </c>
      <c r="AA27" s="25" t="str">
        <f ca="1">IF($C27="","",INDEX(#REF!,#REF!+ROW(AA27)-ROW(AA$5),COLUMN(AA27)))</f>
        <v/>
      </c>
      <c r="AB27" s="25" t="str">
        <f ca="1">IF($C27="","",INDEX(#REF!,#REF!+ROW(AB27)-ROW(AB$5),COLUMN(AB27)))</f>
        <v/>
      </c>
      <c r="AC27" s="25" t="str">
        <f ca="1">IF($C27="","",INDEX(#REF!,#REF!+ROW(AC27)-ROW(AC$5),COLUMN(AC27)))</f>
        <v/>
      </c>
      <c r="AD27" s="26" t="str">
        <f ca="1">IF($C27="","",INDEX(#REF!,#REF!+ROW(AD27)-ROW(AD$5),COLUMN(AD27)))</f>
        <v/>
      </c>
    </row>
    <row r="28" spans="1:30" x14ac:dyDescent="0.35">
      <c r="A28" s="29"/>
      <c r="B28" s="30" t="str">
        <f t="shared" ca="1" si="3"/>
        <v/>
      </c>
      <c r="C28" s="30" t="str">
        <f ca="1">IF(B28="","",INDEX(Pilastri!$A$1:$K$10000,$B28,4))</f>
        <v/>
      </c>
      <c r="D28" s="30" t="str">
        <f ca="1">IF(B28="","",INDEX(Pilastri!$A$1:$K$10000,$B28,5))</f>
        <v/>
      </c>
      <c r="E28" s="31" t="str">
        <f ca="1">IF(C28="","",INDEX(Pilastri!$A$1:$K$10000,$B28,6))</f>
        <v/>
      </c>
      <c r="F28" s="31" t="str">
        <f ca="1">IF(D28="","",INDEX(Pilastri!$A$1:$K$10000,$B28,7))</f>
        <v/>
      </c>
      <c r="G28" s="31" t="str">
        <f ca="1">IF(E28="","",INDEX(Pilastri!$A$1:$K$10000,$B28,8))</f>
        <v/>
      </c>
      <c r="H28" s="31" t="str">
        <f ca="1">IF(F28="","",INDEX(Pilastri!$A$1:$K$10000,$B28,9))</f>
        <v/>
      </c>
      <c r="I28" s="31" t="str">
        <f ca="1">IF(G28="","",INDEX(Pilastri!$A$1:$K$10000,$B28,10))</f>
        <v/>
      </c>
      <c r="J28" s="31" t="str">
        <f ca="1">IF(H28="","",INDEX(Pilastri!$A$1:$K$10000,$B28,11))</f>
        <v/>
      </c>
      <c r="K28" s="30"/>
      <c r="L28" s="30" t="str">
        <f t="shared" ca="1" si="4"/>
        <v/>
      </c>
      <c r="M28" s="30" t="str">
        <f ca="1">IF(L28="","",INDEX(Pilastri!$A$1:$K$10000,$L28,4))</f>
        <v/>
      </c>
      <c r="N28" s="30" t="str">
        <f ca="1">IF(L28="","",INDEX(Pilastri!$A$1:$K$10000,$L28,5))</f>
        <v/>
      </c>
      <c r="O28" s="31" t="str">
        <f ca="1">IF(M28="","",INDEX(Pilastri!$A$1:$K$10000,$L28,6))</f>
        <v/>
      </c>
      <c r="P28" s="31" t="str">
        <f ca="1">IF(N28="","",INDEX(Pilastri!$A$1:$K$10000,$L28,7))</f>
        <v/>
      </c>
      <c r="Q28" s="31" t="str">
        <f ca="1">IF(O28="","",INDEX(Pilastri!$A$1:$K$10000,$L28,8))</f>
        <v/>
      </c>
      <c r="R28" s="31" t="str">
        <f ca="1">IF(P28="","",INDEX(Pilastri!$A$1:$K$10000,$L28,9))</f>
        <v/>
      </c>
      <c r="S28" s="31" t="str">
        <f ca="1">IF(Q28="","",INDEX(Pilastri!$A$1:$K$10000,$L28,10))</f>
        <v/>
      </c>
      <c r="T28" s="31" t="str">
        <f ca="1">IF(R28="","",INDEX(Pilastri!$A$1:$K$10000,$L28,11))</f>
        <v/>
      </c>
      <c r="U28" s="32"/>
      <c r="V28" s="32"/>
      <c r="W28" s="33" t="str">
        <f ca="1">IF($C28="","",INDEX(#REF!,#REF!+ROW(W28)-ROW(W$5),COLUMN(W28)))</f>
        <v/>
      </c>
      <c r="X28" s="33" t="str">
        <f ca="1">IF($C28="","",INDEX(#REF!,#REF!+ROW(X28)-ROW(X$5),COLUMN(X28)))</f>
        <v/>
      </c>
      <c r="Y28" s="31" t="str">
        <f ca="1">IF($C28="","",INDEX(#REF!,#REF!+ROW(Y28)-ROW(Y$5),COLUMN(Y28)))</f>
        <v/>
      </c>
      <c r="Z28" s="31" t="str">
        <f ca="1">IF($C28="","",INDEX(#REF!,#REF!+ROW(Z28)-ROW(Z$5),COLUMN(Z28)))</f>
        <v/>
      </c>
      <c r="AA28" s="31" t="str">
        <f ca="1">IF($C28="","",INDEX(#REF!,#REF!+ROW(AA28)-ROW(AA$5),COLUMN(AA28)))</f>
        <v/>
      </c>
      <c r="AB28" s="31" t="str">
        <f ca="1">IF($C28="","",INDEX(#REF!,#REF!+ROW(AB28)-ROW(AB$5),COLUMN(AB28)))</f>
        <v/>
      </c>
      <c r="AC28" s="31" t="str">
        <f ca="1">IF($C28="","",INDEX(#REF!,#REF!+ROW(AC28)-ROW(AC$5),COLUMN(AC28)))</f>
        <v/>
      </c>
      <c r="AD28" s="34" t="str">
        <f ca="1">IF($C28="","",INDEX(#REF!,#REF!+ROW(AD28)-ROW(AD$5),COLUMN(AD28)))</f>
        <v/>
      </c>
    </row>
    <row r="30" spans="1:30" x14ac:dyDescent="0.35">
      <c r="A30" t="s">
        <v>109</v>
      </c>
    </row>
    <row r="32" spans="1:30" ht="13.15" x14ac:dyDescent="0.4">
      <c r="A32" t="s">
        <v>78</v>
      </c>
      <c r="D32" s="7" t="s">
        <v>79</v>
      </c>
      <c r="E32" s="47" t="s">
        <v>80</v>
      </c>
      <c r="G32" s="7" t="s">
        <v>81</v>
      </c>
      <c r="H32" s="1">
        <v>1.3</v>
      </c>
      <c r="I32" s="55" t="s">
        <v>108</v>
      </c>
    </row>
    <row r="33" spans="1:27" x14ac:dyDescent="0.35">
      <c r="N33" s="7" t="s">
        <v>54</v>
      </c>
      <c r="O33" s="7" t="s">
        <v>55</v>
      </c>
    </row>
    <row r="34" spans="1:27" x14ac:dyDescent="0.35">
      <c r="D34" s="5" t="s">
        <v>82</v>
      </c>
      <c r="F34" s="5" t="s">
        <v>83</v>
      </c>
      <c r="I34" s="5" t="s">
        <v>84</v>
      </c>
      <c r="K34" s="5" t="s">
        <v>31</v>
      </c>
      <c r="L34" s="1">
        <v>6</v>
      </c>
      <c r="M34" s="6" t="s">
        <v>45</v>
      </c>
      <c r="N34" s="19" t="str">
        <f>IF(I35="","","---")</f>
        <v/>
      </c>
      <c r="O34" s="19" t="str">
        <f>IF(I35="","","---")</f>
        <v/>
      </c>
    </row>
    <row r="35" spans="1:27" ht="13.15" x14ac:dyDescent="0.4">
      <c r="A35" t="s">
        <v>85</v>
      </c>
      <c r="B35" s="1">
        <v>5</v>
      </c>
      <c r="D35" s="7" t="s">
        <v>86</v>
      </c>
      <c r="E35" s="50"/>
      <c r="F35" s="7" t="s">
        <v>86</v>
      </c>
      <c r="G35" s="50"/>
      <c r="H35" s="6" t="s">
        <v>45</v>
      </c>
      <c r="I35" s="47"/>
      <c r="M35" s="6" t="s">
        <v>59</v>
      </c>
      <c r="N35" s="19" t="str">
        <f>IF(I35="","",G35*$H$32*I35)</f>
        <v/>
      </c>
      <c r="O35" s="19" t="str">
        <f>IF(I35="","",E35*$H$32*I35)</f>
        <v/>
      </c>
    </row>
    <row r="36" spans="1:27" x14ac:dyDescent="0.35">
      <c r="D36" s="5"/>
      <c r="F36" s="5"/>
      <c r="H36" s="6" t="s">
        <v>59</v>
      </c>
      <c r="I36" s="7" t="str">
        <f>IF(I35="","",1-I35)</f>
        <v/>
      </c>
      <c r="K36" s="5" t="s">
        <v>31</v>
      </c>
      <c r="L36" s="1">
        <f>L34-1</f>
        <v>5</v>
      </c>
      <c r="M36" s="6" t="s">
        <v>45</v>
      </c>
      <c r="N36" s="19" t="str">
        <f>IF(I37="","",IF(I35="","---",G35*$H$32*I36))</f>
        <v>---</v>
      </c>
      <c r="O36" s="19" t="str">
        <f>IF(I37="","",IF(I35="","---",E35*$H$32*I36))</f>
        <v>---</v>
      </c>
    </row>
    <row r="37" spans="1:27" ht="13.15" x14ac:dyDescent="0.4">
      <c r="A37" t="s">
        <v>85</v>
      </c>
      <c r="B37" s="1">
        <f>B35-1</f>
        <v>4</v>
      </c>
      <c r="D37" s="7" t="s">
        <v>86</v>
      </c>
      <c r="E37" s="50">
        <v>97.3</v>
      </c>
      <c r="F37" s="7" t="s">
        <v>86</v>
      </c>
      <c r="G37" s="50">
        <v>321.2</v>
      </c>
      <c r="H37" s="6" t="s">
        <v>45</v>
      </c>
      <c r="I37" s="46">
        <v>0.38</v>
      </c>
      <c r="M37" s="6" t="s">
        <v>59</v>
      </c>
      <c r="N37" s="19">
        <f>IF(I37="","",G37*$H$32*I37)</f>
        <v>158.6728</v>
      </c>
      <c r="O37" s="19">
        <f>IF(I37="","",E37*$H$32*I37)</f>
        <v>48.066200000000002</v>
      </c>
    </row>
    <row r="38" spans="1:27" x14ac:dyDescent="0.35">
      <c r="H38" s="6" t="s">
        <v>59</v>
      </c>
      <c r="I38" s="7">
        <f>IF(I37="","",1-I37)</f>
        <v>0.62</v>
      </c>
      <c r="K38" s="5" t="s">
        <v>31</v>
      </c>
      <c r="L38" s="1">
        <f>L36-1</f>
        <v>4</v>
      </c>
      <c r="M38" s="6" t="s">
        <v>45</v>
      </c>
      <c r="N38" s="19">
        <f>IF(I39="","",IF(I37="","---",G37*$H$32*I38))</f>
        <v>258.88720000000001</v>
      </c>
      <c r="O38" s="19">
        <f>IF(I39="","",IF(I37="","---",E37*$H$32*I38))</f>
        <v>78.4238</v>
      </c>
    </row>
    <row r="39" spans="1:27" ht="13.15" x14ac:dyDescent="0.4">
      <c r="A39" t="s">
        <v>85</v>
      </c>
      <c r="B39" s="1">
        <f>B37-1</f>
        <v>3</v>
      </c>
      <c r="D39" s="7" t="s">
        <v>86</v>
      </c>
      <c r="E39" s="50">
        <v>128.6</v>
      </c>
      <c r="F39" s="7" t="s">
        <v>86</v>
      </c>
      <c r="G39" s="50">
        <v>450</v>
      </c>
      <c r="H39" s="6" t="s">
        <v>45</v>
      </c>
      <c r="I39" s="46">
        <v>0.42</v>
      </c>
      <c r="M39" s="6" t="s">
        <v>59</v>
      </c>
      <c r="N39" s="19">
        <f>IF(I39="","",G39*$H$32*I39)</f>
        <v>245.7</v>
      </c>
      <c r="O39" s="19">
        <f>IF(I39="","",E39*$H$32*I39)</f>
        <v>70.215599999999995</v>
      </c>
    </row>
    <row r="40" spans="1:27" x14ac:dyDescent="0.35">
      <c r="H40" s="6" t="s">
        <v>59</v>
      </c>
      <c r="I40" s="7">
        <f>IF(I39="","",1-I39)</f>
        <v>0.58000000000000007</v>
      </c>
      <c r="K40" s="5" t="s">
        <v>31</v>
      </c>
      <c r="L40" s="1">
        <f>L38-1</f>
        <v>3</v>
      </c>
      <c r="M40" s="6" t="s">
        <v>45</v>
      </c>
      <c r="N40" s="19">
        <f>IF(I41="","",IF(I39="","---",G39*$H$32*I40))</f>
        <v>339.30000000000007</v>
      </c>
      <c r="O40" s="19">
        <f>IF(I41="","",IF(I39="","---",E39*$H$32*I40))</f>
        <v>96.964400000000012</v>
      </c>
    </row>
    <row r="41" spans="1:27" ht="13.15" x14ac:dyDescent="0.4">
      <c r="A41" t="s">
        <v>85</v>
      </c>
      <c r="B41" s="1">
        <f>B39-1</f>
        <v>2</v>
      </c>
      <c r="D41" s="7" t="s">
        <v>86</v>
      </c>
      <c r="E41" s="50">
        <v>161.1</v>
      </c>
      <c r="F41" s="7" t="s">
        <v>86</v>
      </c>
      <c r="G41" s="50">
        <v>547.29999999999995</v>
      </c>
      <c r="H41" s="6" t="s">
        <v>45</v>
      </c>
      <c r="I41" s="46">
        <v>0.46</v>
      </c>
      <c r="M41" s="6" t="s">
        <v>59</v>
      </c>
      <c r="N41" s="19">
        <f>IF(I41="","",G41*$H$32*I41)</f>
        <v>327.28540000000004</v>
      </c>
      <c r="O41" s="19">
        <f>IF(I41="","",E41*$H$32*I41)</f>
        <v>96.337800000000001</v>
      </c>
    </row>
    <row r="42" spans="1:27" x14ac:dyDescent="0.35">
      <c r="H42" s="6" t="s">
        <v>59</v>
      </c>
      <c r="I42" s="7">
        <f>IF(I41="","",1-I41)</f>
        <v>0.54</v>
      </c>
      <c r="K42" s="5" t="s">
        <v>31</v>
      </c>
      <c r="L42" s="1">
        <f>L40-1</f>
        <v>2</v>
      </c>
      <c r="M42" s="6" t="s">
        <v>45</v>
      </c>
      <c r="N42" s="19">
        <f>IF(I43="","",IF(I41="","---",G41*$H$32*I42))</f>
        <v>384.20460000000003</v>
      </c>
      <c r="O42" s="19">
        <f>IF(I43="","",IF(I41="","---",E41*$H$32*I42))</f>
        <v>113.09220000000001</v>
      </c>
    </row>
    <row r="43" spans="1:27" ht="13.15" x14ac:dyDescent="0.4">
      <c r="A43" t="s">
        <v>85</v>
      </c>
      <c r="B43" s="1">
        <f>B41-1</f>
        <v>1</v>
      </c>
      <c r="D43" s="7" t="s">
        <v>86</v>
      </c>
      <c r="E43" s="50">
        <v>161.1</v>
      </c>
      <c r="F43" s="7" t="s">
        <v>86</v>
      </c>
      <c r="G43" s="50">
        <v>547.29999999999995</v>
      </c>
      <c r="H43" s="6" t="s">
        <v>45</v>
      </c>
      <c r="I43" s="46">
        <v>0.5</v>
      </c>
      <c r="M43" s="6" t="s">
        <v>59</v>
      </c>
      <c r="N43" s="19">
        <f>IF(I43="","",G43*$H$32*I43)</f>
        <v>355.745</v>
      </c>
      <c r="O43" s="19">
        <f>IF(I43="","",E43*$H$32*I43)</f>
        <v>104.715</v>
      </c>
    </row>
    <row r="44" spans="1:27" x14ac:dyDescent="0.35">
      <c r="H44" s="6" t="s">
        <v>59</v>
      </c>
      <c r="I44" s="7">
        <f>IF(I43="","",1-I43)</f>
        <v>0.5</v>
      </c>
      <c r="K44" s="5" t="s">
        <v>31</v>
      </c>
      <c r="L44" s="1">
        <f>L42-1</f>
        <v>1</v>
      </c>
      <c r="M44" s="6" t="s">
        <v>45</v>
      </c>
      <c r="N44" s="19">
        <f>IF(I43="","---",G43*$H$32*I44)</f>
        <v>355.745</v>
      </c>
      <c r="O44" s="19">
        <f>IF(I43="","---",E43*$H$32*I44)</f>
        <v>104.715</v>
      </c>
    </row>
    <row r="45" spans="1:27" x14ac:dyDescent="0.35">
      <c r="M45" s="6" t="s">
        <v>59</v>
      </c>
      <c r="N45" s="19" t="s">
        <v>87</v>
      </c>
      <c r="O45" s="19" t="s">
        <v>87</v>
      </c>
    </row>
    <row r="46" spans="1:27" x14ac:dyDescent="0.35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</row>
    <row r="48" spans="1:27" x14ac:dyDescent="0.35">
      <c r="A48" t="s">
        <v>21</v>
      </c>
      <c r="B48" s="1">
        <f ca="1">$A$5</f>
        <v>20</v>
      </c>
      <c r="D48" t="s">
        <v>22</v>
      </c>
      <c r="E48" s="1" t="s">
        <v>23</v>
      </c>
      <c r="F48" s="46">
        <v>30</v>
      </c>
      <c r="G48" t="s">
        <v>24</v>
      </c>
      <c r="H48" t="s">
        <v>25</v>
      </c>
      <c r="L48" t="s">
        <v>26</v>
      </c>
      <c r="M48" s="46">
        <v>25</v>
      </c>
      <c r="N48" t="s">
        <v>24</v>
      </c>
      <c r="O48" t="s">
        <v>27</v>
      </c>
      <c r="V48" t="s">
        <v>28</v>
      </c>
      <c r="W48" s="1">
        <f ca="1">MATCH(B49,$C$5:$C$27,-1)</f>
        <v>1</v>
      </c>
      <c r="Y48" s="7" t="s">
        <v>29</v>
      </c>
      <c r="Z48" s="8">
        <f>F48*F49*$O$1/10</f>
        <v>2975</v>
      </c>
      <c r="AA48" s="5" t="s">
        <v>30</v>
      </c>
    </row>
    <row r="49" spans="1:27" x14ac:dyDescent="0.35">
      <c r="A49" t="s">
        <v>31</v>
      </c>
      <c r="B49" s="51">
        <f>H3</f>
        <v>5</v>
      </c>
      <c r="E49" s="1" t="s">
        <v>32</v>
      </c>
      <c r="F49" s="46">
        <v>70</v>
      </c>
      <c r="G49" t="s">
        <v>24</v>
      </c>
      <c r="H49" t="s">
        <v>33</v>
      </c>
      <c r="L49" t="s">
        <v>34</v>
      </c>
      <c r="M49" s="46">
        <v>25</v>
      </c>
      <c r="N49" t="s">
        <v>24</v>
      </c>
      <c r="O49" t="s">
        <v>35</v>
      </c>
      <c r="Y49" s="7" t="s">
        <v>36</v>
      </c>
      <c r="Z49" s="1">
        <f>0.12*Z48*F49/100</f>
        <v>249.9</v>
      </c>
      <c r="AA49" s="5" t="s">
        <v>37</v>
      </c>
    </row>
    <row r="50" spans="1:27" x14ac:dyDescent="0.35">
      <c r="E50" s="1" t="s">
        <v>38</v>
      </c>
      <c r="F50" s="58">
        <f>$L$3</f>
        <v>4</v>
      </c>
      <c r="G50" t="s">
        <v>24</v>
      </c>
      <c r="H50" t="s">
        <v>39</v>
      </c>
      <c r="L50" t="s">
        <v>40</v>
      </c>
      <c r="M50" s="48">
        <v>320</v>
      </c>
      <c r="N50" t="s">
        <v>24</v>
      </c>
      <c r="O50" t="s">
        <v>41</v>
      </c>
      <c r="Y50" s="7" t="s">
        <v>42</v>
      </c>
      <c r="Z50" s="1">
        <f>0.12*Z48*F48/100</f>
        <v>107.1</v>
      </c>
      <c r="AA50" s="5" t="s">
        <v>37</v>
      </c>
    </row>
    <row r="52" spans="1:27" x14ac:dyDescent="0.35">
      <c r="A52" t="s">
        <v>43</v>
      </c>
      <c r="B52" s="9" t="s">
        <v>44</v>
      </c>
      <c r="C52" s="1" t="s">
        <v>45</v>
      </c>
      <c r="E52" s="2" t="s">
        <v>46</v>
      </c>
      <c r="F52" s="2" t="s">
        <v>47</v>
      </c>
      <c r="G52" s="2" t="s">
        <v>48</v>
      </c>
      <c r="H52" s="2" t="s">
        <v>49</v>
      </c>
      <c r="I52" s="2" t="s">
        <v>50</v>
      </c>
      <c r="J52" s="2" t="s">
        <v>51</v>
      </c>
      <c r="K52" s="2" t="s">
        <v>52</v>
      </c>
      <c r="L52" s="2" t="s">
        <v>53</v>
      </c>
      <c r="O52" s="24"/>
    </row>
    <row r="53" spans="1:27" x14ac:dyDescent="0.35">
      <c r="D53" s="1" t="s">
        <v>54</v>
      </c>
      <c r="E53" s="4">
        <f t="shared" ref="E53" ca="1" si="9">INDEX(O$5:O$27,$W48,1)</f>
        <v>20.286999999999999</v>
      </c>
      <c r="F53" s="4">
        <f t="shared" ref="F53" ca="1" si="10">INDEX(P$5:P$27,$W48,1)</f>
        <v>13.037000000000001</v>
      </c>
      <c r="G53" s="4">
        <f t="shared" ref="G53" ca="1" si="11">INDEX(Q$5:Q$27,$W48,1)</f>
        <v>-12.387</v>
      </c>
      <c r="H53" s="4">
        <f t="shared" ref="H53" ca="1" si="12">INDEX(R$5:R$27,$W48,1)</f>
        <v>103.16</v>
      </c>
      <c r="I53" s="4">
        <f t="shared" ref="I53" ca="1" si="13">INDEX(S$5:S$27,$W48,1)</f>
        <v>10.847</v>
      </c>
      <c r="J53" s="4">
        <f t="shared" ref="J53" ca="1" si="14">INDEX(T$5:T$27,$W48,1)</f>
        <v>15.958</v>
      </c>
    </row>
    <row r="54" spans="1:27" x14ac:dyDescent="0.35">
      <c r="D54" s="1" t="s">
        <v>55</v>
      </c>
      <c r="E54" s="4">
        <f t="shared" ref="E54:J54" ca="1" si="15">INDEX(E$5:E$27,$W48,1)</f>
        <v>36.121000000000002</v>
      </c>
      <c r="F54" s="4">
        <f t="shared" ca="1" si="15"/>
        <v>21.41</v>
      </c>
      <c r="G54" s="4">
        <f t="shared" ca="1" si="15"/>
        <v>22.966999999999999</v>
      </c>
      <c r="H54" s="4">
        <f t="shared" ca="1" si="15"/>
        <v>2.5499999999999998</v>
      </c>
      <c r="I54" s="4">
        <f t="shared" ca="1" si="15"/>
        <v>0.28000000000000003</v>
      </c>
      <c r="J54" s="4">
        <f t="shared" ca="1" si="15"/>
        <v>0.41199999999999998</v>
      </c>
    </row>
    <row r="55" spans="1:27" x14ac:dyDescent="0.35">
      <c r="D55" s="1" t="s">
        <v>56</v>
      </c>
      <c r="E55" s="4">
        <f t="shared" ref="E55" ca="1" si="16">INDEX(O$5:O$27,$W48+2,1)</f>
        <v>13.419</v>
      </c>
      <c r="F55" s="4">
        <f t="shared" ref="F55" ca="1" si="17">INDEX(P$5:P$27,$W48+2,1)</f>
        <v>8.3460000000000001</v>
      </c>
      <c r="G55" s="4">
        <f t="shared" ref="G55" ca="1" si="18">INDEX(Q$5:Q$27,$W48+2,1)</f>
        <v>-7.0960000000000001</v>
      </c>
      <c r="H55" s="4">
        <f t="shared" ref="H55" ca="1" si="19">INDEX(R$5:R$27,$W48+2,1)</f>
        <v>56.854999999999997</v>
      </c>
      <c r="I55" s="4">
        <f t="shared" ref="I55" ca="1" si="20">INDEX(S$5:S$27,$W48+2,1)</f>
        <v>5.952</v>
      </c>
      <c r="J55" s="4">
        <f t="shared" ref="J55" ca="1" si="21">INDEX(T$5:T$27,$W48+2,1)</f>
        <v>8.7569999999999997</v>
      </c>
    </row>
    <row r="56" spans="1:27" x14ac:dyDescent="0.35">
      <c r="D56" s="1" t="s">
        <v>57</v>
      </c>
      <c r="E56" s="4">
        <f t="shared" ref="E56:J56" ca="1" si="22">INDEX(E$5:E$27,$W48+2,1)</f>
        <v>21.254999999999999</v>
      </c>
      <c r="F56" s="4">
        <f t="shared" ca="1" si="22"/>
        <v>12.627000000000001</v>
      </c>
      <c r="G56" s="4">
        <f t="shared" ca="1" si="22"/>
        <v>13.856999999999999</v>
      </c>
      <c r="H56" s="4">
        <f t="shared" ca="1" si="22"/>
        <v>1.5349999999999999</v>
      </c>
      <c r="I56" s="4">
        <f t="shared" ca="1" si="22"/>
        <v>0.16800000000000001</v>
      </c>
      <c r="J56" s="4">
        <f t="shared" ca="1" si="22"/>
        <v>0.247</v>
      </c>
      <c r="M56" t="s">
        <v>107</v>
      </c>
    </row>
    <row r="57" spans="1:27" x14ac:dyDescent="0.35">
      <c r="D57" s="1" t="s">
        <v>12</v>
      </c>
      <c r="E57" s="4">
        <f t="shared" ref="E57" ca="1" si="23">INDEX(Y$5:Y$27,$W48+3,1)</f>
        <v>-140.84399999999999</v>
      </c>
      <c r="F57" s="4">
        <f t="shared" ref="F57" ca="1" si="24">INDEX(Z$5:Z$27,$W48+3,1)</f>
        <v>-89.951999999999998</v>
      </c>
      <c r="G57" s="4">
        <f t="shared" ref="G57" ca="1" si="25">INDEX(AA$5:AA$27,$W48+3,1)</f>
        <v>-14.246</v>
      </c>
      <c r="H57" s="4">
        <f t="shared" ref="H57" ca="1" si="26">INDEX(AB$5:AB$27,$W48+3,1)</f>
        <v>-1.579</v>
      </c>
      <c r="I57" s="4">
        <f t="shared" ref="I57" ca="1" si="27">INDEX(AC$5:AC$27,$W48+3,1)</f>
        <v>-0.17299999999999999</v>
      </c>
      <c r="J57" s="4">
        <f t="shared" ref="J57" ca="1" si="28">INDEX(AD$5:AD$27,$W48+3,1)</f>
        <v>-0.254</v>
      </c>
      <c r="K57" s="4">
        <f>L57*1.3</f>
        <v>0</v>
      </c>
      <c r="L57" s="4">
        <v>0</v>
      </c>
      <c r="M57" t="s">
        <v>58</v>
      </c>
    </row>
    <row r="58" spans="1:27" x14ac:dyDescent="0.35">
      <c r="M58" t="s">
        <v>103</v>
      </c>
    </row>
    <row r="59" spans="1:27" x14ac:dyDescent="0.35">
      <c r="B59" s="9" t="s">
        <v>44</v>
      </c>
      <c r="C59" s="1" t="s">
        <v>59</v>
      </c>
      <c r="E59" s="2" t="s">
        <v>46</v>
      </c>
      <c r="F59" s="2" t="s">
        <v>47</v>
      </c>
      <c r="G59" s="2" t="s">
        <v>48</v>
      </c>
      <c r="H59" s="2" t="s">
        <v>49</v>
      </c>
      <c r="I59" s="2" t="s">
        <v>50</v>
      </c>
      <c r="J59" s="2" t="s">
        <v>51</v>
      </c>
      <c r="K59" s="2" t="s">
        <v>52</v>
      </c>
      <c r="L59" s="2" t="s">
        <v>53</v>
      </c>
    </row>
    <row r="60" spans="1:27" x14ac:dyDescent="0.35">
      <c r="D60" s="1" t="s">
        <v>54</v>
      </c>
      <c r="E60" s="4">
        <f t="shared" ref="E60" ca="1" si="29">INDEX(O$5:O$27,$W48+1,1)</f>
        <v>-22.654</v>
      </c>
      <c r="F60" s="4">
        <f t="shared" ref="F60" ca="1" si="30">INDEX(P$5:P$27,$W48+1,1)</f>
        <v>-13.670999999999999</v>
      </c>
      <c r="G60" s="4">
        <f t="shared" ref="G60" ca="1" si="31">INDEX(Q$5:Q$27,$W48+1,1)</f>
        <v>10.436999999999999</v>
      </c>
      <c r="H60" s="4">
        <f t="shared" ref="H60" ca="1" si="32">INDEX(R$5:R$27,$W48+1,1)</f>
        <v>-79.234999999999999</v>
      </c>
      <c r="I60" s="4">
        <f t="shared" ref="I60" ca="1" si="33">INDEX(S$5:S$27,$W48+1,1)</f>
        <v>-8.1999999999999993</v>
      </c>
      <c r="J60" s="4">
        <f t="shared" ref="J60" ca="1" si="34">INDEX(T$5:T$27,$W48+1,1)</f>
        <v>-12.064</v>
      </c>
    </row>
    <row r="61" spans="1:27" x14ac:dyDescent="0.35">
      <c r="D61" s="1" t="s">
        <v>55</v>
      </c>
      <c r="E61" s="4">
        <f t="shared" ref="E61:J61" ca="1" si="35">INDEX(E$5:E$27,$W48+1,1)</f>
        <v>-31.895</v>
      </c>
      <c r="F61" s="4">
        <f t="shared" ca="1" si="35"/>
        <v>-18.998000000000001</v>
      </c>
      <c r="G61" s="4">
        <f t="shared" ca="1" si="35"/>
        <v>-21.38</v>
      </c>
      <c r="H61" s="4">
        <f t="shared" ca="1" si="35"/>
        <v>-2.363</v>
      </c>
      <c r="I61" s="4">
        <f t="shared" ca="1" si="35"/>
        <v>-0.25600000000000001</v>
      </c>
      <c r="J61" s="4">
        <f t="shared" ca="1" si="35"/>
        <v>-0.377</v>
      </c>
    </row>
    <row r="62" spans="1:27" x14ac:dyDescent="0.35">
      <c r="D62" s="1" t="s">
        <v>56</v>
      </c>
      <c r="E62" s="4">
        <f ca="1">E55</f>
        <v>13.419</v>
      </c>
      <c r="F62" s="4">
        <f t="shared" ref="F62:J62" ca="1" si="36">F55</f>
        <v>8.3460000000000001</v>
      </c>
      <c r="G62" s="4">
        <f t="shared" ca="1" si="36"/>
        <v>-7.0960000000000001</v>
      </c>
      <c r="H62" s="4">
        <f t="shared" ca="1" si="36"/>
        <v>56.854999999999997</v>
      </c>
      <c r="I62" s="4">
        <f t="shared" ca="1" si="36"/>
        <v>5.952</v>
      </c>
      <c r="J62" s="4">
        <f t="shared" ca="1" si="36"/>
        <v>8.7569999999999997</v>
      </c>
    </row>
    <row r="63" spans="1:27" x14ac:dyDescent="0.35">
      <c r="D63" s="1" t="s">
        <v>57</v>
      </c>
      <c r="E63" s="4">
        <f ca="1">E56</f>
        <v>21.254999999999999</v>
      </c>
      <c r="F63" s="4">
        <f t="shared" ref="F63:J63" ca="1" si="37">F56</f>
        <v>12.627000000000001</v>
      </c>
      <c r="G63" s="4">
        <f t="shared" ca="1" si="37"/>
        <v>13.856999999999999</v>
      </c>
      <c r="H63" s="4">
        <f t="shared" ca="1" si="37"/>
        <v>1.5349999999999999</v>
      </c>
      <c r="I63" s="4">
        <f t="shared" ca="1" si="37"/>
        <v>0.16800000000000001</v>
      </c>
      <c r="J63" s="4">
        <f t="shared" ca="1" si="37"/>
        <v>0.247</v>
      </c>
    </row>
    <row r="64" spans="1:27" x14ac:dyDescent="0.35">
      <c r="D64" s="1" t="s">
        <v>12</v>
      </c>
      <c r="E64" s="4">
        <f ca="1">E57</f>
        <v>-140.84399999999999</v>
      </c>
      <c r="F64" s="4">
        <f t="shared" ref="F64:J64" ca="1" si="38">F57</f>
        <v>-89.951999999999998</v>
      </c>
      <c r="G64" s="4">
        <f t="shared" ca="1" si="38"/>
        <v>-14.246</v>
      </c>
      <c r="H64" s="4">
        <f t="shared" ca="1" si="38"/>
        <v>-1.579</v>
      </c>
      <c r="I64" s="4">
        <f t="shared" ca="1" si="38"/>
        <v>-0.17299999999999999</v>
      </c>
      <c r="J64" s="4">
        <f t="shared" ca="1" si="38"/>
        <v>-0.254</v>
      </c>
      <c r="K64" s="4">
        <f>L64*1.3</f>
        <v>0</v>
      </c>
      <c r="L64" s="49">
        <f>-F48*F49*(M50-(M48+M49))*$W$1/1000000+L57</f>
        <v>0</v>
      </c>
    </row>
    <row r="66" spans="1:26" s="10" customFormat="1" x14ac:dyDescent="0.35">
      <c r="B66" s="11" t="s">
        <v>60</v>
      </c>
      <c r="C66" s="12" t="s">
        <v>45</v>
      </c>
      <c r="E66" s="13" t="s">
        <v>46</v>
      </c>
      <c r="F66" s="13" t="s">
        <v>47</v>
      </c>
      <c r="G66" s="13" t="s">
        <v>48</v>
      </c>
      <c r="H66" s="13" t="s">
        <v>49</v>
      </c>
      <c r="I66" s="13" t="s">
        <v>50</v>
      </c>
      <c r="J66" s="13" t="s">
        <v>51</v>
      </c>
      <c r="K66" s="13" t="s">
        <v>61</v>
      </c>
      <c r="L66" s="13" t="s">
        <v>62</v>
      </c>
      <c r="M66" s="13" t="s">
        <v>63</v>
      </c>
      <c r="N66" s="13" t="s">
        <v>64</v>
      </c>
      <c r="O66" s="13" t="s">
        <v>65</v>
      </c>
      <c r="P66" s="13" t="s">
        <v>66</v>
      </c>
      <c r="Q66" s="13" t="s">
        <v>67</v>
      </c>
      <c r="R66" s="13" t="s">
        <v>68</v>
      </c>
    </row>
    <row r="67" spans="1:26" s="10" customFormat="1" x14ac:dyDescent="0.35">
      <c r="D67" s="12" t="s">
        <v>54</v>
      </c>
      <c r="E67" s="14">
        <f t="shared" ref="E67:F67" ca="1" si="39">E53-(E53-E60)/$M50*$M48</f>
        <v>16.932234375</v>
      </c>
      <c r="F67" s="14">
        <f t="shared" ca="1" si="39"/>
        <v>10.950437500000001</v>
      </c>
      <c r="G67" s="14">
        <f ca="1">G53-(G53-G60)/$M50*$M48</f>
        <v>-10.603875</v>
      </c>
      <c r="H67" s="14">
        <f t="shared" ref="H67:J67" ca="1" si="40">H53-(H53-H60)/$M50*$M48</f>
        <v>88.910390624999991</v>
      </c>
      <c r="I67" s="14">
        <f t="shared" ca="1" si="40"/>
        <v>9.3589531249999993</v>
      </c>
      <c r="J67" s="14">
        <f t="shared" ca="1" si="40"/>
        <v>13.76878125</v>
      </c>
      <c r="K67" s="14">
        <f ca="1">(ABS(G67)+ABS(I67))*SIGN(G67)</f>
        <v>-19.962828125000001</v>
      </c>
      <c r="L67" s="14">
        <f ca="1">(ABS(H67)+ABS(J67))*SIGN(H67)</f>
        <v>102.67917187499999</v>
      </c>
      <c r="M67" s="14">
        <f ca="1">(ABS(K67)+0.3*ABS(L67))*SIGN(K67)</f>
        <v>-50.766579687499998</v>
      </c>
      <c r="N67" s="14">
        <f t="shared" ref="N67:N71" ca="1" si="41">(ABS(L67)+0.3*ABS(K67))*SIGN(L67)</f>
        <v>108.66802031249999</v>
      </c>
      <c r="O67" s="14">
        <f ca="1">F67+M67</f>
        <v>-39.816142187499999</v>
      </c>
      <c r="P67" s="14">
        <f ca="1">F67-M67</f>
        <v>61.717017187499998</v>
      </c>
      <c r="Q67" s="14">
        <f ca="1">F67+N67</f>
        <v>119.6184578125</v>
      </c>
      <c r="R67" s="14">
        <f ca="1">F67-N67</f>
        <v>-97.717582812499984</v>
      </c>
    </row>
    <row r="68" spans="1:26" s="10" customFormat="1" x14ac:dyDescent="0.35">
      <c r="D68" s="12" t="s">
        <v>55</v>
      </c>
      <c r="E68" s="14">
        <f t="shared" ref="E68:F68" ca="1" si="42">E54-(E54-E61)/$M50*$M48</f>
        <v>30.807250000000003</v>
      </c>
      <c r="F68" s="14">
        <f t="shared" ca="1" si="42"/>
        <v>18.253125000000001</v>
      </c>
      <c r="G68" s="14">
        <f ca="1">G54-(G54-G61)/$M50*$M48</f>
        <v>19.502390625</v>
      </c>
      <c r="H68" s="14">
        <f t="shared" ref="H68:J68" ca="1" si="43">H54-(H54-H61)/$M50*$M48</f>
        <v>2.1661718749999999</v>
      </c>
      <c r="I68" s="14">
        <f t="shared" ca="1" si="43"/>
        <v>0.23812500000000003</v>
      </c>
      <c r="J68" s="14">
        <f t="shared" ca="1" si="43"/>
        <v>0.35035937499999997</v>
      </c>
      <c r="K68" s="14">
        <f t="shared" ref="K68:K71" ca="1" si="44">(ABS(G68)+ABS(I68))*SIGN(G68)</f>
        <v>19.740515625</v>
      </c>
      <c r="L68" s="14">
        <f t="shared" ref="L68:L71" ca="1" si="45">(ABS(H68)+ABS(J68))*SIGN(H68)</f>
        <v>2.5165312499999999</v>
      </c>
      <c r="M68" s="14">
        <f t="shared" ref="M68:M71" ca="1" si="46">(ABS(K68)+0.3*ABS(L68))*SIGN(K68)</f>
        <v>20.495474999999999</v>
      </c>
      <c r="N68" s="14">
        <f t="shared" ca="1" si="41"/>
        <v>8.4386859375000007</v>
      </c>
      <c r="O68" s="14">
        <f t="shared" ref="O68:O70" ca="1" si="47">F68+M68</f>
        <v>38.748599999999996</v>
      </c>
      <c r="P68" s="14">
        <f t="shared" ref="P68:P70" ca="1" si="48">F68-M68</f>
        <v>-2.2423499999999983</v>
      </c>
      <c r="Q68" s="14">
        <f t="shared" ref="Q68:Q70" ca="1" si="49">F68+N68</f>
        <v>26.691810937500001</v>
      </c>
      <c r="R68" s="14">
        <f t="shared" ref="R68:R70" ca="1" si="50">F68-N68</f>
        <v>9.8144390625</v>
      </c>
    </row>
    <row r="69" spans="1:26" s="10" customFormat="1" x14ac:dyDescent="0.35">
      <c r="D69" s="12" t="s">
        <v>56</v>
      </c>
      <c r="E69" s="14">
        <f t="shared" ref="E69:J69" ca="1" si="51">E55</f>
        <v>13.419</v>
      </c>
      <c r="F69" s="14">
        <f t="shared" ca="1" si="51"/>
        <v>8.3460000000000001</v>
      </c>
      <c r="G69" s="14">
        <f t="shared" ca="1" si="51"/>
        <v>-7.0960000000000001</v>
      </c>
      <c r="H69" s="14">
        <f t="shared" ca="1" si="51"/>
        <v>56.854999999999997</v>
      </c>
      <c r="I69" s="14">
        <f t="shared" ca="1" si="51"/>
        <v>5.952</v>
      </c>
      <c r="J69" s="14">
        <f t="shared" ca="1" si="51"/>
        <v>8.7569999999999997</v>
      </c>
      <c r="K69" s="14">
        <f t="shared" ca="1" si="44"/>
        <v>-13.048</v>
      </c>
      <c r="L69" s="14">
        <f t="shared" ca="1" si="45"/>
        <v>65.611999999999995</v>
      </c>
      <c r="M69" s="14">
        <f t="shared" ca="1" si="46"/>
        <v>-32.7316</v>
      </c>
      <c r="N69" s="14">
        <f t="shared" ca="1" si="41"/>
        <v>69.526399999999995</v>
      </c>
      <c r="O69" s="14">
        <f t="shared" ca="1" si="47"/>
        <v>-24.3856</v>
      </c>
      <c r="P69" s="14">
        <f t="shared" ca="1" si="48"/>
        <v>41.077600000000004</v>
      </c>
      <c r="Q69" s="14">
        <f t="shared" ca="1" si="49"/>
        <v>77.872399999999999</v>
      </c>
      <c r="R69" s="14">
        <f t="shared" ca="1" si="50"/>
        <v>-61.180399999999992</v>
      </c>
    </row>
    <row r="70" spans="1:26" s="10" customFormat="1" x14ac:dyDescent="0.35">
      <c r="D70" s="12" t="s">
        <v>57</v>
      </c>
      <c r="E70" s="14">
        <f t="shared" ref="E70:J70" ca="1" si="52">E56</f>
        <v>21.254999999999999</v>
      </c>
      <c r="F70" s="14">
        <f t="shared" ca="1" si="52"/>
        <v>12.627000000000001</v>
      </c>
      <c r="G70" s="14">
        <f t="shared" ca="1" si="52"/>
        <v>13.856999999999999</v>
      </c>
      <c r="H70" s="14">
        <f t="shared" ca="1" si="52"/>
        <v>1.5349999999999999</v>
      </c>
      <c r="I70" s="14">
        <f t="shared" ca="1" si="52"/>
        <v>0.16800000000000001</v>
      </c>
      <c r="J70" s="14">
        <f t="shared" ca="1" si="52"/>
        <v>0.247</v>
      </c>
      <c r="K70" s="14">
        <f t="shared" ca="1" si="44"/>
        <v>14.024999999999999</v>
      </c>
      <c r="L70" s="14">
        <f t="shared" ca="1" si="45"/>
        <v>1.782</v>
      </c>
      <c r="M70" s="14">
        <f t="shared" ca="1" si="46"/>
        <v>14.559599999999998</v>
      </c>
      <c r="N70" s="14">
        <f t="shared" ca="1" si="41"/>
        <v>5.9894999999999996</v>
      </c>
      <c r="O70" s="14">
        <f t="shared" ca="1" si="47"/>
        <v>27.186599999999999</v>
      </c>
      <c r="P70" s="14">
        <f t="shared" ca="1" si="48"/>
        <v>-1.9325999999999972</v>
      </c>
      <c r="Q70" s="14">
        <f t="shared" ca="1" si="49"/>
        <v>18.616500000000002</v>
      </c>
      <c r="R70" s="14">
        <f t="shared" ca="1" si="50"/>
        <v>6.6375000000000011</v>
      </c>
    </row>
    <row r="71" spans="1:26" s="10" customFormat="1" x14ac:dyDescent="0.35">
      <c r="D71" s="12" t="s">
        <v>12</v>
      </c>
      <c r="E71" s="14">
        <f ca="1">E57+K57</f>
        <v>-140.84399999999999</v>
      </c>
      <c r="F71" s="14">
        <f ca="1">F57+L57</f>
        <v>-89.951999999999998</v>
      </c>
      <c r="G71" s="14">
        <f t="shared" ref="G71:J71" ca="1" si="53">G57</f>
        <v>-14.246</v>
      </c>
      <c r="H71" s="14">
        <f t="shared" ca="1" si="53"/>
        <v>-1.579</v>
      </c>
      <c r="I71" s="14">
        <f t="shared" ca="1" si="53"/>
        <v>-0.17299999999999999</v>
      </c>
      <c r="J71" s="14">
        <f t="shared" ca="1" si="53"/>
        <v>-0.254</v>
      </c>
      <c r="K71" s="14">
        <f t="shared" ca="1" si="44"/>
        <v>-14.419</v>
      </c>
      <c r="L71" s="14">
        <f t="shared" ca="1" si="45"/>
        <v>-1.833</v>
      </c>
      <c r="M71" s="14">
        <f t="shared" ca="1" si="46"/>
        <v>-14.9689</v>
      </c>
      <c r="N71" s="14">
        <f t="shared" ca="1" si="41"/>
        <v>-6.1587000000000005</v>
      </c>
      <c r="O71" s="14">
        <f ca="1">F71+M71</f>
        <v>-104.9209</v>
      </c>
      <c r="P71" s="14">
        <f ca="1">F71-M71</f>
        <v>-74.983099999999993</v>
      </c>
      <c r="Q71" s="14">
        <f ca="1">F71+N71</f>
        <v>-96.110699999999994</v>
      </c>
      <c r="R71" s="14">
        <f ca="1">F71-N71</f>
        <v>-83.793300000000002</v>
      </c>
    </row>
    <row r="72" spans="1:26" s="10" customFormat="1" x14ac:dyDescent="0.35"/>
    <row r="73" spans="1:26" s="10" customFormat="1" x14ac:dyDescent="0.35">
      <c r="B73" s="11" t="s">
        <v>60</v>
      </c>
      <c r="C73" s="12" t="s">
        <v>59</v>
      </c>
      <c r="E73" s="13" t="s">
        <v>46</v>
      </c>
      <c r="F73" s="13" t="s">
        <v>47</v>
      </c>
      <c r="G73" s="13" t="s">
        <v>48</v>
      </c>
      <c r="H73" s="13" t="s">
        <v>49</v>
      </c>
      <c r="I73" s="13" t="s">
        <v>50</v>
      </c>
      <c r="J73" s="13" t="s">
        <v>51</v>
      </c>
      <c r="K73" s="13" t="s">
        <v>61</v>
      </c>
      <c r="L73" s="13" t="s">
        <v>62</v>
      </c>
      <c r="M73" s="13" t="s">
        <v>63</v>
      </c>
      <c r="N73" s="13" t="s">
        <v>64</v>
      </c>
      <c r="O73" s="13" t="s">
        <v>65</v>
      </c>
      <c r="P73" s="13" t="s">
        <v>66</v>
      </c>
      <c r="Q73" s="13" t="s">
        <v>67</v>
      </c>
      <c r="R73" s="13" t="s">
        <v>68</v>
      </c>
    </row>
    <row r="74" spans="1:26" s="10" customFormat="1" x14ac:dyDescent="0.35">
      <c r="D74" s="12" t="s">
        <v>54</v>
      </c>
      <c r="E74" s="14">
        <f t="shared" ref="E74:F74" ca="1" si="54">E60+(E53-E60)/$M50*$M49</f>
        <v>-19.299234375000001</v>
      </c>
      <c r="F74" s="14">
        <f t="shared" ca="1" si="54"/>
        <v>-11.5844375</v>
      </c>
      <c r="G74" s="14">
        <f ca="1">G60+(G53-G60)/$M50*$M49</f>
        <v>8.6538749999999993</v>
      </c>
      <c r="H74" s="14">
        <f t="shared" ref="H74:J74" ca="1" si="55">H60+(H53-H60)/$M50*$M49</f>
        <v>-64.985390624999994</v>
      </c>
      <c r="I74" s="14">
        <f t="shared" ca="1" si="55"/>
        <v>-6.7119531249999991</v>
      </c>
      <c r="J74" s="14">
        <f t="shared" ca="1" si="55"/>
        <v>-9.8747812499999998</v>
      </c>
      <c r="K74" s="14">
        <f ca="1">(ABS(G74)+ABS(I74))*SIGN(G74)</f>
        <v>15.365828124999998</v>
      </c>
      <c r="L74" s="14">
        <f ca="1">(ABS(H74)+ABS(J74))*SIGN(H74)</f>
        <v>-74.860171874999992</v>
      </c>
      <c r="M74" s="14">
        <f t="shared" ref="M74:M78" ca="1" si="56">(ABS(K74)+0.3*ABS(L74))*SIGN(K74)</f>
        <v>37.823879687499996</v>
      </c>
      <c r="N74" s="14">
        <f t="shared" ref="N74:N78" ca="1" si="57">(ABS(L74)+0.3*ABS(K74))*SIGN(L74)</f>
        <v>-79.469920312499994</v>
      </c>
      <c r="O74" s="14">
        <f ca="1">F74+M74</f>
        <v>26.239442187499996</v>
      </c>
      <c r="P74" s="14">
        <f ca="1">F74-M74</f>
        <v>-49.408317187499996</v>
      </c>
      <c r="Q74" s="14">
        <f ca="1">F74+N74</f>
        <v>-91.054357812500001</v>
      </c>
      <c r="R74" s="14">
        <f ca="1">F74-N74</f>
        <v>67.885482812499987</v>
      </c>
    </row>
    <row r="75" spans="1:26" s="10" customFormat="1" x14ac:dyDescent="0.35">
      <c r="D75" s="12" t="s">
        <v>55</v>
      </c>
      <c r="E75" s="14">
        <f t="shared" ref="E75:F75" ca="1" si="58">E61+(E54-E61)/$M50*$M49</f>
        <v>-26.581249999999997</v>
      </c>
      <c r="F75" s="14">
        <f t="shared" ca="1" si="58"/>
        <v>-15.841125000000002</v>
      </c>
      <c r="G75" s="14">
        <f ca="1">G61+(G54-G61)/$M50*$M49</f>
        <v>-17.915390625000001</v>
      </c>
      <c r="H75" s="14">
        <f t="shared" ref="H75:J75" ca="1" si="59">H61+(H54-H61)/$M50*$M49</f>
        <v>-1.979171875</v>
      </c>
      <c r="I75" s="14">
        <f t="shared" ca="1" si="59"/>
        <v>-0.21412500000000001</v>
      </c>
      <c r="J75" s="14">
        <f t="shared" ca="1" si="59"/>
        <v>-0.315359375</v>
      </c>
      <c r="K75" s="14">
        <f t="shared" ref="K75:K78" ca="1" si="60">(ABS(G75)+ABS(I75))*SIGN(G75)</f>
        <v>-18.129515625</v>
      </c>
      <c r="L75" s="14">
        <f t="shared" ref="L75:L78" ca="1" si="61">(ABS(H75)+ABS(J75))*SIGN(H75)</f>
        <v>-2.2945312499999999</v>
      </c>
      <c r="M75" s="14">
        <f t="shared" ca="1" si="56"/>
        <v>-18.817875000000001</v>
      </c>
      <c r="N75" s="14">
        <f t="shared" ca="1" si="57"/>
        <v>-7.7333859374999996</v>
      </c>
      <c r="O75" s="14">
        <f t="shared" ref="O75:O77" ca="1" si="62">F75+M75</f>
        <v>-34.659000000000006</v>
      </c>
      <c r="P75" s="14">
        <f t="shared" ref="P75:P77" ca="1" si="63">F75-M75</f>
        <v>2.9767499999999991</v>
      </c>
      <c r="Q75" s="14">
        <f t="shared" ref="Q75:Q77" ca="1" si="64">F75+N75</f>
        <v>-23.574510937500001</v>
      </c>
      <c r="R75" s="14">
        <f t="shared" ref="R75:R77" ca="1" si="65">F75-N75</f>
        <v>-8.1077390625000021</v>
      </c>
    </row>
    <row r="76" spans="1:26" s="10" customFormat="1" x14ac:dyDescent="0.35">
      <c r="D76" s="12" t="s">
        <v>56</v>
      </c>
      <c r="E76" s="14">
        <f ca="1">E69</f>
        <v>13.419</v>
      </c>
      <c r="F76" s="14">
        <f t="shared" ref="F76:J76" ca="1" si="66">F69</f>
        <v>8.3460000000000001</v>
      </c>
      <c r="G76" s="14">
        <f t="shared" ca="1" si="66"/>
        <v>-7.0960000000000001</v>
      </c>
      <c r="H76" s="14">
        <f t="shared" ca="1" si="66"/>
        <v>56.854999999999997</v>
      </c>
      <c r="I76" s="14">
        <f t="shared" ca="1" si="66"/>
        <v>5.952</v>
      </c>
      <c r="J76" s="14">
        <f t="shared" ca="1" si="66"/>
        <v>8.7569999999999997</v>
      </c>
      <c r="K76" s="14">
        <f t="shared" ca="1" si="60"/>
        <v>-13.048</v>
      </c>
      <c r="L76" s="14">
        <f t="shared" ca="1" si="61"/>
        <v>65.611999999999995</v>
      </c>
      <c r="M76" s="14">
        <f t="shared" ca="1" si="56"/>
        <v>-32.7316</v>
      </c>
      <c r="N76" s="14">
        <f t="shared" ca="1" si="57"/>
        <v>69.526399999999995</v>
      </c>
      <c r="O76" s="14">
        <f t="shared" ca="1" si="62"/>
        <v>-24.3856</v>
      </c>
      <c r="P76" s="14">
        <f t="shared" ca="1" si="63"/>
        <v>41.077600000000004</v>
      </c>
      <c r="Q76" s="14">
        <f t="shared" ca="1" si="64"/>
        <v>77.872399999999999</v>
      </c>
      <c r="R76" s="14">
        <f t="shared" ca="1" si="65"/>
        <v>-61.180399999999992</v>
      </c>
    </row>
    <row r="77" spans="1:26" s="10" customFormat="1" x14ac:dyDescent="0.35">
      <c r="D77" s="12" t="s">
        <v>57</v>
      </c>
      <c r="E77" s="14">
        <f ca="1">E70</f>
        <v>21.254999999999999</v>
      </c>
      <c r="F77" s="14">
        <f t="shared" ref="F77:J77" ca="1" si="67">F70</f>
        <v>12.627000000000001</v>
      </c>
      <c r="G77" s="14">
        <f t="shared" ca="1" si="67"/>
        <v>13.856999999999999</v>
      </c>
      <c r="H77" s="14">
        <f t="shared" ca="1" si="67"/>
        <v>1.5349999999999999</v>
      </c>
      <c r="I77" s="14">
        <f t="shared" ca="1" si="67"/>
        <v>0.16800000000000001</v>
      </c>
      <c r="J77" s="14">
        <f t="shared" ca="1" si="67"/>
        <v>0.247</v>
      </c>
      <c r="K77" s="14">
        <f t="shared" ca="1" si="60"/>
        <v>14.024999999999999</v>
      </c>
      <c r="L77" s="14">
        <f t="shared" ca="1" si="61"/>
        <v>1.782</v>
      </c>
      <c r="M77" s="14">
        <f t="shared" ca="1" si="56"/>
        <v>14.559599999999998</v>
      </c>
      <c r="N77" s="14">
        <f t="shared" ca="1" si="57"/>
        <v>5.9894999999999996</v>
      </c>
      <c r="O77" s="14">
        <f t="shared" ca="1" si="62"/>
        <v>27.186599999999999</v>
      </c>
      <c r="P77" s="14">
        <f t="shared" ca="1" si="63"/>
        <v>-1.9325999999999972</v>
      </c>
      <c r="Q77" s="14">
        <f t="shared" ca="1" si="64"/>
        <v>18.616500000000002</v>
      </c>
      <c r="R77" s="14">
        <f t="shared" ca="1" si="65"/>
        <v>6.6375000000000011</v>
      </c>
    </row>
    <row r="78" spans="1:26" s="10" customFormat="1" x14ac:dyDescent="0.35">
      <c r="D78" s="12" t="s">
        <v>12</v>
      </c>
      <c r="E78" s="14">
        <f ca="1">E64+K64</f>
        <v>-140.84399999999999</v>
      </c>
      <c r="F78" s="14">
        <f ca="1">F64+L64</f>
        <v>-89.951999999999998</v>
      </c>
      <c r="G78" s="14">
        <f t="shared" ref="G78:J78" ca="1" si="68">G64</f>
        <v>-14.246</v>
      </c>
      <c r="H78" s="14">
        <f t="shared" ca="1" si="68"/>
        <v>-1.579</v>
      </c>
      <c r="I78" s="14">
        <f t="shared" ca="1" si="68"/>
        <v>-0.17299999999999999</v>
      </c>
      <c r="J78" s="14">
        <f t="shared" ca="1" si="68"/>
        <v>-0.254</v>
      </c>
      <c r="K78" s="14">
        <f t="shared" ca="1" si="60"/>
        <v>-14.419</v>
      </c>
      <c r="L78" s="14">
        <f t="shared" ca="1" si="61"/>
        <v>-1.833</v>
      </c>
      <c r="M78" s="14">
        <f t="shared" ca="1" si="56"/>
        <v>-14.9689</v>
      </c>
      <c r="N78" s="14">
        <f t="shared" ca="1" si="57"/>
        <v>-6.1587000000000005</v>
      </c>
      <c r="O78" s="14">
        <f ca="1">F78+M78</f>
        <v>-104.9209</v>
      </c>
      <c r="P78" s="14">
        <f ca="1">F78-M78</f>
        <v>-74.983099999999993</v>
      </c>
      <c r="Q78" s="14">
        <f ca="1">F78+N78</f>
        <v>-96.110699999999994</v>
      </c>
      <c r="R78" s="14">
        <f ca="1">F78-N78</f>
        <v>-83.793300000000002</v>
      </c>
    </row>
    <row r="79" spans="1:26" s="10" customFormat="1" x14ac:dyDescent="0.35"/>
    <row r="80" spans="1:26" s="10" customFormat="1" x14ac:dyDescent="0.35">
      <c r="A80" s="12" t="s">
        <v>21</v>
      </c>
      <c r="B80" s="11" t="s">
        <v>60</v>
      </c>
      <c r="C80" s="12" t="s">
        <v>45</v>
      </c>
      <c r="E80" s="15" t="s">
        <v>46</v>
      </c>
      <c r="F80" s="13" t="s">
        <v>65</v>
      </c>
      <c r="G80" s="13" t="s">
        <v>66</v>
      </c>
      <c r="H80" s="13" t="s">
        <v>67</v>
      </c>
      <c r="I80" s="13" t="s">
        <v>68</v>
      </c>
      <c r="J80" s="13" t="s">
        <v>69</v>
      </c>
      <c r="K80" s="15" t="s">
        <v>65</v>
      </c>
      <c r="L80" s="15" t="s">
        <v>66</v>
      </c>
      <c r="M80" s="15" t="s">
        <v>67</v>
      </c>
      <c r="N80" s="15" t="s">
        <v>68</v>
      </c>
      <c r="P80" s="13" t="s">
        <v>46</v>
      </c>
      <c r="Q80" s="13" t="s">
        <v>65</v>
      </c>
      <c r="R80" s="13" t="s">
        <v>66</v>
      </c>
      <c r="S80" s="13" t="s">
        <v>67</v>
      </c>
      <c r="T80" s="13" t="s">
        <v>68</v>
      </c>
      <c r="U80" s="13" t="s">
        <v>13</v>
      </c>
      <c r="V80" s="16" t="s">
        <v>70</v>
      </c>
      <c r="W80" s="7" t="s">
        <v>71</v>
      </c>
      <c r="X80" s="7" t="s">
        <v>72</v>
      </c>
      <c r="Y80" s="8"/>
      <c r="Z80" s="5"/>
    </row>
    <row r="81" spans="1:27" x14ac:dyDescent="0.35">
      <c r="A81" s="1">
        <f ca="1">B48</f>
        <v>20</v>
      </c>
      <c r="D81" s="1" t="s">
        <v>54</v>
      </c>
      <c r="E81" s="17">
        <f ca="1">E67</f>
        <v>16.932234375</v>
      </c>
      <c r="F81" s="4">
        <f t="shared" ref="F81:F82" ca="1" si="69">O67</f>
        <v>-39.816142187499999</v>
      </c>
      <c r="G81" s="4">
        <f t="shared" ref="G81:G82" ca="1" si="70">P67</f>
        <v>61.717017187499998</v>
      </c>
      <c r="H81" s="18">
        <f t="shared" ref="H81:H82" ca="1" si="71">Q67</f>
        <v>119.6184578125</v>
      </c>
      <c r="I81" s="18">
        <f t="shared" ref="I81:I82" ca="1" si="72">R67</f>
        <v>-97.717582812499984</v>
      </c>
      <c r="J81" s="4" t="str">
        <f>INDEX($N$34:$N$45,MATCH(A83,$L$34:$L$45,-1),1)</f>
        <v>---</v>
      </c>
      <c r="K81" s="17">
        <f ca="1">MAX(ABS(F81),IF(J81="---",0,0.3*J81))</f>
        <v>39.816142187499999</v>
      </c>
      <c r="L81" s="17">
        <f ca="1">MAX(ABS(G81),IF(J81="---",0,0.3*J81))</f>
        <v>61.717017187499998</v>
      </c>
      <c r="M81" s="17">
        <f ca="1">MAX(ABS(H81),J81)</f>
        <v>119.6184578125</v>
      </c>
      <c r="N81" s="17">
        <f ca="1">MAX(ABS(I81),J81)</f>
        <v>97.717582812499984</v>
      </c>
      <c r="O81" s="6" t="s">
        <v>73</v>
      </c>
      <c r="P81" s="19">
        <f ca="1">MAX(E81-$Z49*(1-((0.48*$Z48+E83)/(0.48*$Z48))^2),0)/(($F49-2*$F50)*$O$2)*1000</f>
        <v>0</v>
      </c>
      <c r="Q81" s="19">
        <f ca="1">MAX(K81-$Z49*(1-((0.48*$Z48+K83)/(0.48*$Z48))^2),0)/(($F49-2*$F50)*$O$2)*1000</f>
        <v>0.18313009027703767</v>
      </c>
      <c r="R81" s="19">
        <f t="shared" ref="R81" ca="1" si="73">MAX(L81-$Z49*(1-((0.48*$Z48+L83)/(0.48*$Z48))^2),0)/(($F49-2*$F50)*$O$2)*1000</f>
        <v>1.4905467299439166</v>
      </c>
      <c r="S81" s="19">
        <f t="shared" ref="S81" ca="1" si="74">MAX(M81-$Z49*(1-((0.48*$Z48+M83)/(0.48*$Z48))^2),0)/(($F49-2*$F50)*$O$2)*1000</f>
        <v>3.5906268961503081</v>
      </c>
      <c r="T81" s="19">
        <f ca="1">MAX(N81-$Z49*(1-((0.48*$Z48+N83)/(0.48*$Z48))^2),0)/(($F49-2*$F50)*$O$2)*1000</f>
        <v>2.8544064818597725</v>
      </c>
      <c r="U81" s="17">
        <f ca="1">MAX(P81:T81)</f>
        <v>3.5906268961503081</v>
      </c>
      <c r="V81" s="49">
        <v>7.82</v>
      </c>
      <c r="W81" s="8">
        <f>2*V81*$O$2/10</f>
        <v>612.00000000000011</v>
      </c>
      <c r="X81" s="4">
        <f>W81*(F49-2*F50)/200</f>
        <v>189.72000000000003</v>
      </c>
      <c r="Y81" s="1"/>
      <c r="Z81" s="5"/>
    </row>
    <row r="82" spans="1:27" x14ac:dyDescent="0.35">
      <c r="A82" s="12" t="s">
        <v>31</v>
      </c>
      <c r="D82" s="1" t="s">
        <v>55</v>
      </c>
      <c r="E82" s="17">
        <f ca="1">E68</f>
        <v>30.807250000000003</v>
      </c>
      <c r="F82" s="18">
        <f t="shared" ca="1" si="69"/>
        <v>38.748599999999996</v>
      </c>
      <c r="G82" s="18">
        <f t="shared" ca="1" si="70"/>
        <v>-2.2423499999999983</v>
      </c>
      <c r="H82" s="4">
        <f t="shared" ca="1" si="71"/>
        <v>26.691810937500001</v>
      </c>
      <c r="I82" s="4">
        <f t="shared" ca="1" si="72"/>
        <v>9.8144390625</v>
      </c>
      <c r="J82" s="4" t="str">
        <f>INDEX($O$34:$O$45,MATCH(A83,$L$34:$L$45,-1),1)</f>
        <v>---</v>
      </c>
      <c r="K82" s="17">
        <f ca="1">MAX(ABS(F82),J82)</f>
        <v>38.748599999999996</v>
      </c>
      <c r="L82" s="17">
        <f ca="1">MAX(ABS(G82),J82)</f>
        <v>2.2423499999999983</v>
      </c>
      <c r="M82" s="17">
        <f ca="1">MAX(ABS(H82),IF(J82="---",0,0.3*J82))</f>
        <v>26.691810937500001</v>
      </c>
      <c r="N82" s="17">
        <f ca="1">MAX(ABS(I82),IF(J82="---",0,0.3*J82))</f>
        <v>9.8144390625</v>
      </c>
      <c r="O82" s="6" t="s">
        <v>74</v>
      </c>
      <c r="P82" s="19">
        <f ca="1">MAX(E82-$Z50*(1-((0.48*$Z48+E83)/(0.48*$Z48))^2),0)/(($F48-2*$F50)*$O$2)*1000</f>
        <v>1.2455442003352835</v>
      </c>
      <c r="Q82" s="19">
        <f ca="1">MAX(K82-$Z50*(1-((0.48*$Z48+K83)/(0.48*$Z48))^2),0)/(($F48-2*$F50)*$O$2)*1000</f>
        <v>2.7400941992685861</v>
      </c>
      <c r="R82" s="19">
        <f t="shared" ref="R82" ca="1" si="75">MAX(L82-$Z50*(1-((0.48*$Z48+L83)/(0.48*$Z48))^2),0)/(($F48-2*$F50)*$O$2)*1000</f>
        <v>0</v>
      </c>
      <c r="S82" s="19">
        <f t="shared" ref="S82" ca="1" si="76">MAX(M82-$Z50*(1-((0.48*$Z48+M83)/(0.48*$Z48))^2),0)/(($F48-2*$F50)*$O$2)*1000</f>
        <v>1.4822636334997226</v>
      </c>
      <c r="T82" s="19">
        <f t="shared" ref="T82" ca="1" si="77">MAX(N82-$Z50*(1-((0.48*$Z48+N83)/(0.48*$Z48))^2),0)/(($F48-2*$F50)*$O$2)*1000</f>
        <v>0</v>
      </c>
      <c r="U82" s="17">
        <f ca="1">MAX(P82:T82)</f>
        <v>2.7400941992685861</v>
      </c>
      <c r="V82" s="49">
        <v>9.36</v>
      </c>
      <c r="W82" s="8">
        <f>2*V82*$O$2/10</f>
        <v>732.52173913043475</v>
      </c>
      <c r="X82" s="4">
        <f>W82*(F48-2*F50)/200</f>
        <v>80.577391304347827</v>
      </c>
      <c r="Y82" s="1"/>
      <c r="Z82" s="5"/>
    </row>
    <row r="83" spans="1:27" x14ac:dyDescent="0.35">
      <c r="A83" s="1">
        <f>B49</f>
        <v>5</v>
      </c>
      <c r="D83" s="1" t="s">
        <v>12</v>
      </c>
      <c r="E83" s="20">
        <f ca="1">E71</f>
        <v>-140.84399999999999</v>
      </c>
      <c r="F83" s="8">
        <f ca="1">O71</f>
        <v>-104.9209</v>
      </c>
      <c r="G83" s="8">
        <f ca="1">P71</f>
        <v>-74.983099999999993</v>
      </c>
      <c r="H83" s="8">
        <f ca="1">Q71</f>
        <v>-96.110699999999994</v>
      </c>
      <c r="I83" s="8">
        <f ca="1">R71</f>
        <v>-83.793300000000002</v>
      </c>
      <c r="K83" s="17">
        <f ca="1">F83</f>
        <v>-104.9209</v>
      </c>
      <c r="L83" s="17">
        <f t="shared" ref="L83" ca="1" si="78">G83</f>
        <v>-74.983099999999993</v>
      </c>
      <c r="M83" s="17">
        <f t="shared" ref="M83" ca="1" si="79">H83</f>
        <v>-96.110699999999994</v>
      </c>
      <c r="N83" s="17">
        <f t="shared" ref="N83" ca="1" si="80">I83</f>
        <v>-83.793300000000002</v>
      </c>
    </row>
    <row r="84" spans="1:27" x14ac:dyDescent="0.35">
      <c r="D84" s="7" t="s">
        <v>75</v>
      </c>
      <c r="E84" s="4">
        <f ca="1">($Z49+$X81)*(1-ABS((0.48*$Z48+E83)/(0.48*$Z48+$W81))^(1+1/(1+$W81/$Z48)))</f>
        <v>250.29737079864597</v>
      </c>
      <c r="K84" s="4">
        <f t="shared" ref="K84:N84" ca="1" si="81">($Z49+$X81)*(1-ABS((0.48*$Z48+K83)/(0.48*$Z48+$W81))^(1+1/(1+$W81/$Z48)))</f>
        <v>240.51960436489688</v>
      </c>
      <c r="L84" s="4">
        <f t="shared" ca="1" si="81"/>
        <v>232.20077842084609</v>
      </c>
      <c r="M84" s="4">
        <f t="shared" ca="1" si="81"/>
        <v>238.08754553366151</v>
      </c>
      <c r="N84" s="4">
        <f t="shared" ca="1" si="81"/>
        <v>234.66489731188159</v>
      </c>
    </row>
    <row r="85" spans="1:27" x14ac:dyDescent="0.35">
      <c r="D85" s="7" t="s">
        <v>76</v>
      </c>
      <c r="E85" s="4">
        <f ca="1">($Z50+$X82)*(1-ABS((0.48*$Z48+E83)/(0.48*$Z48+$W82))^(1+1/(1+$W82/$Z48)))</f>
        <v>113.88737890920098</v>
      </c>
      <c r="K85" s="4">
        <f t="shared" ref="K85:N85" ca="1" si="82">($Z50+$X82)*(1-ABS((0.48*$Z48+K83)/(0.48*$Z48+$W82))^(1+1/(1+$W82/$Z48)))</f>
        <v>110.13398588543565</v>
      </c>
      <c r="L85" s="4">
        <f t="shared" ca="1" si="82"/>
        <v>106.94278072264085</v>
      </c>
      <c r="M85" s="4">
        <f t="shared" ca="1" si="82"/>
        <v>109.20081815041191</v>
      </c>
      <c r="N85" s="4">
        <f t="shared" ca="1" si="82"/>
        <v>107.88784730894784</v>
      </c>
    </row>
    <row r="86" spans="1:27" x14ac:dyDescent="0.35">
      <c r="A86" t="str">
        <f ca="1">IF(MAX(E86:N86)&gt;1,"non verificato","verificato")</f>
        <v>verificato</v>
      </c>
      <c r="D86" s="7" t="s">
        <v>77</v>
      </c>
      <c r="E86" s="3">
        <f ca="1">ABS(E81/E84)^1.5+ABS(E82/E85)^1.5</f>
        <v>0.15828580526507094</v>
      </c>
      <c r="K86" s="3">
        <f t="shared" ref="K86:N86" ca="1" si="83">ABS(K81/K84)^1.5+ABS(K82/K85)^1.5</f>
        <v>0.27604411411140339</v>
      </c>
      <c r="L86" s="3">
        <f t="shared" ca="1" si="83"/>
        <v>0.1400649923843908</v>
      </c>
      <c r="M86" s="3">
        <f t="shared" ca="1" si="83"/>
        <v>0.47696152271280329</v>
      </c>
      <c r="N86" s="3">
        <f t="shared" ca="1" si="83"/>
        <v>0.2961490643203219</v>
      </c>
    </row>
    <row r="88" spans="1:27" x14ac:dyDescent="0.35">
      <c r="B88" s="9" t="s">
        <v>60</v>
      </c>
      <c r="C88" s="1" t="s">
        <v>59</v>
      </c>
      <c r="D88" s="10"/>
      <c r="E88" s="15" t="s">
        <v>46</v>
      </c>
      <c r="F88" s="13" t="s">
        <v>65</v>
      </c>
      <c r="G88" s="13" t="s">
        <v>66</v>
      </c>
      <c r="H88" s="13" t="s">
        <v>67</v>
      </c>
      <c r="I88" s="13" t="s">
        <v>68</v>
      </c>
      <c r="J88" s="13" t="s">
        <v>69</v>
      </c>
      <c r="K88" s="15" t="s">
        <v>65</v>
      </c>
      <c r="L88" s="15" t="s">
        <v>66</v>
      </c>
      <c r="M88" s="15" t="s">
        <v>67</v>
      </c>
      <c r="N88" s="15" t="s">
        <v>68</v>
      </c>
      <c r="O88" s="10"/>
      <c r="P88" s="13" t="s">
        <v>46</v>
      </c>
      <c r="Q88" s="13" t="s">
        <v>65</v>
      </c>
      <c r="R88" s="13" t="s">
        <v>66</v>
      </c>
      <c r="S88" s="13" t="s">
        <v>67</v>
      </c>
      <c r="T88" s="13" t="s">
        <v>68</v>
      </c>
      <c r="U88" s="13" t="s">
        <v>13</v>
      </c>
      <c r="V88" s="16" t="s">
        <v>70</v>
      </c>
      <c r="W88" s="7" t="s">
        <v>71</v>
      </c>
      <c r="X88" s="7" t="s">
        <v>72</v>
      </c>
    </row>
    <row r="89" spans="1:27" x14ac:dyDescent="0.35">
      <c r="D89" s="1" t="s">
        <v>54</v>
      </c>
      <c r="E89" s="17">
        <f ca="1">E74</f>
        <v>-19.299234375000001</v>
      </c>
      <c r="F89" s="4">
        <f t="shared" ref="F89:F90" ca="1" si="84">O74</f>
        <v>26.239442187499996</v>
      </c>
      <c r="G89" s="4">
        <f t="shared" ref="G89:G90" ca="1" si="85">P74</f>
        <v>-49.408317187499996</v>
      </c>
      <c r="H89" s="18">
        <f t="shared" ref="H89:H90" ca="1" si="86">Q74</f>
        <v>-91.054357812500001</v>
      </c>
      <c r="I89" s="18">
        <f t="shared" ref="I89:I90" ca="1" si="87">R74</f>
        <v>67.885482812499987</v>
      </c>
      <c r="J89" s="4">
        <f>INDEX($N$34:$N$45,MATCH(A83,$L$34:$L$45,-1)+1,1)</f>
        <v>158.6728</v>
      </c>
      <c r="K89" s="17">
        <f ca="1">MAX(ABS(F89),IF(J89="---",0,0.3*J89))</f>
        <v>47.601839999999996</v>
      </c>
      <c r="L89" s="17">
        <f ca="1">MAX(ABS(G89),IF(J89="---",0,0.3*J89))</f>
        <v>49.408317187499996</v>
      </c>
      <c r="M89" s="17">
        <f ca="1">MAX(ABS(H89),J89)</f>
        <v>158.6728</v>
      </c>
      <c r="N89" s="17">
        <f ca="1">MAX(ABS(I89),J89)</f>
        <v>158.6728</v>
      </c>
      <c r="O89" s="6" t="s">
        <v>73</v>
      </c>
      <c r="P89" s="19">
        <f t="shared" ref="P89" ca="1" si="88">MAX(E89-$Z49*(1-((0.48*$Z48+E91)/(0.48*$Z48))^2),0)/(($F49-2*$F50)*$O$2)*1000</f>
        <v>0</v>
      </c>
      <c r="Q89" s="19">
        <f ca="1">MAX(K89-$Z49*(1-((0.48*$Z48+K91)/(0.48*$Z48))^2),0)/(($F49-2*$F50)*$O$2)*1000</f>
        <v>0.50404594993205543</v>
      </c>
      <c r="R89" s="19">
        <f ca="1">MAX(L89-$Z49*(1-((0.48*$Z48+L91)/(0.48*$Z48))^2),0)/(($F49-2*$F50)*$O$2)*1000</f>
        <v>0.9831988804815508</v>
      </c>
      <c r="S89" s="19">
        <f ca="1">MAX(M89-$Z49*(1-((0.48*$Z48+M91)/(0.48*$Z48))^2),0)/(($F49-2*$F50)*$O$2)*1000</f>
        <v>5.2003936888250388</v>
      </c>
      <c r="T89" s="19">
        <f ca="1">MAX(N89-$Z49*(1-((0.48*$Z48+N91)/(0.48*$Z48))^2),0)/(($F49-2*$F50)*$O$2)*1000</f>
        <v>5.3668975128857586</v>
      </c>
      <c r="U89" s="17">
        <f ca="1">MAX(P89:T89)</f>
        <v>5.3668975128857586</v>
      </c>
      <c r="V89" s="49">
        <v>7.82</v>
      </c>
      <c r="W89" s="8">
        <f>2*V89*$O$2/10</f>
        <v>612.00000000000011</v>
      </c>
      <c r="X89" s="4">
        <f>W89*(F49-2*F50)/200</f>
        <v>189.72000000000003</v>
      </c>
    </row>
    <row r="90" spans="1:27" x14ac:dyDescent="0.35">
      <c r="D90" s="1" t="s">
        <v>55</v>
      </c>
      <c r="E90" s="17">
        <f ca="1">E75</f>
        <v>-26.581249999999997</v>
      </c>
      <c r="F90" s="18">
        <f t="shared" ca="1" si="84"/>
        <v>-34.659000000000006</v>
      </c>
      <c r="G90" s="18">
        <f t="shared" ca="1" si="85"/>
        <v>2.9767499999999991</v>
      </c>
      <c r="H90" s="4">
        <f t="shared" ca="1" si="86"/>
        <v>-23.574510937500001</v>
      </c>
      <c r="I90" s="4">
        <f t="shared" ca="1" si="87"/>
        <v>-8.1077390625000021</v>
      </c>
      <c r="J90" s="4">
        <f>INDEX($O$34:$O$45,MATCH(A83,$L$34:$L$45,-1)+1,1)</f>
        <v>48.066200000000002</v>
      </c>
      <c r="K90" s="17">
        <f ca="1">MAX(ABS(F90),J90)</f>
        <v>48.066200000000002</v>
      </c>
      <c r="L90" s="17">
        <f ca="1">MAX(ABS(G90),J90)</f>
        <v>48.066200000000002</v>
      </c>
      <c r="M90" s="17">
        <f ca="1">MAX(ABS(H90),IF(J90="---",0,0.3*J90))</f>
        <v>23.574510937500001</v>
      </c>
      <c r="N90" s="17">
        <f ca="1">MAX(ABS(I90),IF(J90="---",0,0.3*J90))</f>
        <v>14.41986</v>
      </c>
      <c r="O90" s="6" t="s">
        <v>74</v>
      </c>
      <c r="P90" s="19">
        <f t="shared" ref="P90" ca="1" si="89">MAX(E90-$Z50*(1-((0.48*$Z48+E91)/(0.48*$Z48))^2),0)/(($F48-2*$F50)*$O$2)*1000</f>
        <v>0</v>
      </c>
      <c r="Q90" s="19">
        <f ca="1">MAX(K90-$Z50*(1-((0.48*$Z48+K91)/(0.48*$Z48))^2),0)/(($F48-2*$F50)*$O$2)*1000</f>
        <v>3.8224416740160616</v>
      </c>
      <c r="R90" s="19">
        <f ca="1">MAX(L90-$Z50*(1-((0.48*$Z48+L91)/(0.48*$Z48))^2),0)/(($F48-2*$F50)*$O$2)*1000</f>
        <v>4.3112260028777891</v>
      </c>
      <c r="S90" s="19">
        <f ca="1">MAX(M90-$Z50*(1-((0.48*$Z48+M91)/(0.48*$Z48))^2),0)/(($F48-2*$F50)*$O$2)*1000</f>
        <v>1.1201530274391165</v>
      </c>
      <c r="T90" s="19">
        <f ca="1">MAX(N90-$Z50*(1-((0.48*$Z48+N91)/(0.48*$Z48))^2),0)/(($F48-2*$F50)*$O$2)*1000</f>
        <v>0.2578360004118041</v>
      </c>
      <c r="U90" s="17">
        <f ca="1">MAX(P90:T90)</f>
        <v>4.3112260028777891</v>
      </c>
      <c r="V90" s="49">
        <v>9.36</v>
      </c>
      <c r="W90" s="8">
        <f>2*V90*$O$2/10</f>
        <v>732.52173913043475</v>
      </c>
      <c r="X90" s="4">
        <f>W90*(F48-2*F50)/200</f>
        <v>80.577391304347827</v>
      </c>
    </row>
    <row r="91" spans="1:27" x14ac:dyDescent="0.35">
      <c r="D91" s="1" t="s">
        <v>12</v>
      </c>
      <c r="E91" s="20">
        <f ca="1">E78</f>
        <v>-140.84399999999999</v>
      </c>
      <c r="F91" s="8">
        <f ca="1">O78</f>
        <v>-104.9209</v>
      </c>
      <c r="G91" s="8">
        <f ca="1">P78</f>
        <v>-74.983099999999993</v>
      </c>
      <c r="H91" s="8">
        <f ca="1">Q78</f>
        <v>-96.110699999999994</v>
      </c>
      <c r="I91" s="8">
        <f ca="1">R78</f>
        <v>-83.793300000000002</v>
      </c>
      <c r="K91" s="17">
        <f ca="1">F91</f>
        <v>-104.9209</v>
      </c>
      <c r="L91" s="17">
        <f t="shared" ref="L91" ca="1" si="90">G91</f>
        <v>-74.983099999999993</v>
      </c>
      <c r="M91" s="17">
        <f t="shared" ref="M91" ca="1" si="91">H91</f>
        <v>-96.110699999999994</v>
      </c>
      <c r="N91" s="17">
        <f t="shared" ref="N91" ca="1" si="92">I91</f>
        <v>-83.793300000000002</v>
      </c>
    </row>
    <row r="92" spans="1:27" x14ac:dyDescent="0.35">
      <c r="D92" s="7" t="s">
        <v>75</v>
      </c>
      <c r="E92" s="4">
        <f ca="1">($Z49+$X89)*(1-ABS((0.48*$Z48+E91)/(0.48*$Z48+$W89))^(1+1/(1+$W89/$Z48)))</f>
        <v>250.29737079864597</v>
      </c>
      <c r="K92" s="4">
        <f t="shared" ref="K92:N92" ca="1" si="93">($Z49+$X89)*(1-ABS((0.48*$Z48+K91)/(0.48*$Z48+$W89))^(1+1/(1+$W89/$Z48)))</f>
        <v>240.51960436489688</v>
      </c>
      <c r="L92" s="4">
        <f t="shared" ca="1" si="93"/>
        <v>232.20077842084609</v>
      </c>
      <c r="M92" s="4">
        <f t="shared" ca="1" si="93"/>
        <v>238.08754553366151</v>
      </c>
      <c r="N92" s="4">
        <f t="shared" ca="1" si="93"/>
        <v>234.66489731188159</v>
      </c>
    </row>
    <row r="93" spans="1:27" x14ac:dyDescent="0.35">
      <c r="D93" s="7" t="s">
        <v>76</v>
      </c>
      <c r="E93" s="4">
        <f ca="1">($Z50+$X90)*(1-ABS((0.48*$Z48+E91)/(0.48*$Z48+$W90))^(1+1/(1+$W90/$Z48)))</f>
        <v>113.88737890920098</v>
      </c>
      <c r="K93" s="4">
        <f t="shared" ref="K93:N93" ca="1" si="94">($Z50+$X90)*(1-ABS((0.48*$Z48+K91)/(0.48*$Z48+$W90))^(1+1/(1+$W90/$Z48)))</f>
        <v>110.13398588543565</v>
      </c>
      <c r="L93" s="4">
        <f t="shared" ca="1" si="94"/>
        <v>106.94278072264085</v>
      </c>
      <c r="M93" s="4">
        <f t="shared" ca="1" si="94"/>
        <v>109.20081815041191</v>
      </c>
      <c r="N93" s="4">
        <f t="shared" ca="1" si="94"/>
        <v>107.88784730894784</v>
      </c>
    </row>
    <row r="94" spans="1:27" x14ac:dyDescent="0.35">
      <c r="A94" t="str">
        <f ca="1">IF(MAX(E94:N94)&gt;1,"non verificato","verificato")</f>
        <v>verificato</v>
      </c>
      <c r="D94" s="7" t="s">
        <v>77</v>
      </c>
      <c r="E94" s="3">
        <f ca="1">ABS(E89/E92)^1.5+ABS(E90/E93)^1.5</f>
        <v>0.13416905207904614</v>
      </c>
      <c r="K94" s="3">
        <f t="shared" ref="K94:N94" ca="1" si="95">ABS(K89/K92)^1.5+ABS(K90/K93)^1.5</f>
        <v>0.3763679636129601</v>
      </c>
      <c r="L94" s="3">
        <f t="shared" ca="1" si="95"/>
        <v>0.39947636147310417</v>
      </c>
      <c r="M94" s="3">
        <f t="shared" ca="1" si="95"/>
        <v>0.64436800265831495</v>
      </c>
      <c r="N94" s="3">
        <f t="shared" ca="1" si="95"/>
        <v>0.60487192907754261</v>
      </c>
    </row>
    <row r="95" spans="1:27" x14ac:dyDescent="0.35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</row>
    <row r="97" spans="1:27" x14ac:dyDescent="0.35">
      <c r="A97" t="s">
        <v>21</v>
      </c>
      <c r="B97" s="1">
        <f ca="1">$A$5</f>
        <v>20</v>
      </c>
      <c r="D97" t="s">
        <v>22</v>
      </c>
      <c r="E97" s="1" t="s">
        <v>23</v>
      </c>
      <c r="F97" s="46">
        <v>30</v>
      </c>
      <c r="G97" t="s">
        <v>24</v>
      </c>
      <c r="H97" t="s">
        <v>25</v>
      </c>
      <c r="L97" t="s">
        <v>26</v>
      </c>
      <c r="M97" s="46">
        <v>30</v>
      </c>
      <c r="N97" t="s">
        <v>24</v>
      </c>
      <c r="O97" t="s">
        <v>27</v>
      </c>
      <c r="V97" t="s">
        <v>28</v>
      </c>
      <c r="W97" s="1">
        <f ca="1">MATCH(B98,$C$5:$C$27,-1)</f>
        <v>5</v>
      </c>
      <c r="Y97" s="7" t="s">
        <v>29</v>
      </c>
      <c r="Z97" s="8">
        <f>F97*F98*$O$1/10</f>
        <v>2975</v>
      </c>
      <c r="AA97" s="5" t="s">
        <v>30</v>
      </c>
    </row>
    <row r="98" spans="1:27" x14ac:dyDescent="0.35">
      <c r="A98" t="s">
        <v>31</v>
      </c>
      <c r="B98" s="51">
        <f>MAX(1,B49-1)</f>
        <v>4</v>
      </c>
      <c r="E98" s="1" t="s">
        <v>32</v>
      </c>
      <c r="F98" s="46">
        <v>70</v>
      </c>
      <c r="G98" t="s">
        <v>24</v>
      </c>
      <c r="H98" t="s">
        <v>33</v>
      </c>
      <c r="L98" t="s">
        <v>34</v>
      </c>
      <c r="M98" s="46">
        <v>30</v>
      </c>
      <c r="N98" t="s">
        <v>24</v>
      </c>
      <c r="O98" t="s">
        <v>35</v>
      </c>
      <c r="Y98" s="7" t="s">
        <v>36</v>
      </c>
      <c r="Z98" s="1">
        <f>0.12*Z97*F98/100</f>
        <v>249.9</v>
      </c>
      <c r="AA98" s="5" t="s">
        <v>37</v>
      </c>
    </row>
    <row r="99" spans="1:27" x14ac:dyDescent="0.35">
      <c r="B99" s="53" t="str">
        <f>IF(B98=B49,"duplicato","")</f>
        <v/>
      </c>
      <c r="E99" s="1" t="s">
        <v>38</v>
      </c>
      <c r="F99" s="58">
        <f>$L$3</f>
        <v>4</v>
      </c>
      <c r="G99" t="s">
        <v>24</v>
      </c>
      <c r="H99" t="s">
        <v>39</v>
      </c>
      <c r="L99" t="s">
        <v>40</v>
      </c>
      <c r="M99" s="48">
        <v>320</v>
      </c>
      <c r="N99" t="s">
        <v>24</v>
      </c>
      <c r="O99" t="s">
        <v>41</v>
      </c>
      <c r="Y99" s="7" t="s">
        <v>42</v>
      </c>
      <c r="Z99" s="1">
        <f>0.12*Z97*F97/100</f>
        <v>107.1</v>
      </c>
      <c r="AA99" s="5" t="s">
        <v>37</v>
      </c>
    </row>
    <row r="101" spans="1:27" x14ac:dyDescent="0.35">
      <c r="A101" t="s">
        <v>43</v>
      </c>
      <c r="B101" s="9" t="s">
        <v>44</v>
      </c>
      <c r="C101" s="1" t="s">
        <v>45</v>
      </c>
      <c r="E101" s="2" t="s">
        <v>46</v>
      </c>
      <c r="F101" s="2" t="s">
        <v>47</v>
      </c>
      <c r="G101" s="2" t="s">
        <v>48</v>
      </c>
      <c r="H101" s="2" t="s">
        <v>49</v>
      </c>
      <c r="I101" s="2" t="s">
        <v>50</v>
      </c>
      <c r="J101" s="2" t="s">
        <v>51</v>
      </c>
      <c r="K101" s="2" t="s">
        <v>52</v>
      </c>
      <c r="L101" s="2" t="s">
        <v>53</v>
      </c>
      <c r="O101" s="24"/>
    </row>
    <row r="102" spans="1:27" x14ac:dyDescent="0.35">
      <c r="D102" s="1" t="s">
        <v>54</v>
      </c>
      <c r="E102" s="4">
        <f t="shared" ref="E102" ca="1" si="96">INDEX(O$5:O$27,$W97,1)</f>
        <v>23.696999999999999</v>
      </c>
      <c r="F102" s="4">
        <f t="shared" ref="F102" ca="1" si="97">INDEX(P$5:P$27,$W97,1)</f>
        <v>13.528</v>
      </c>
      <c r="G102" s="4">
        <f t="shared" ref="G102" ca="1" si="98">INDEX(Q$5:Q$27,$W97,1)</f>
        <v>-20.143999999999998</v>
      </c>
      <c r="H102" s="4">
        <f t="shared" ref="H102" ca="1" si="99">INDEX(R$5:R$27,$W97,1)</f>
        <v>185.06399999999999</v>
      </c>
      <c r="I102" s="4">
        <f t="shared" ref="I102" ca="1" si="100">INDEX(S$5:S$27,$W97,1)</f>
        <v>18.984999999999999</v>
      </c>
      <c r="J102" s="4">
        <f t="shared" ref="J102" ca="1" si="101">INDEX(T$5:T$27,$W97,1)</f>
        <v>27.93</v>
      </c>
    </row>
    <row r="103" spans="1:27" x14ac:dyDescent="0.35">
      <c r="D103" s="1" t="s">
        <v>55</v>
      </c>
      <c r="E103" s="4">
        <f t="shared" ref="E103:J103" ca="1" si="102">INDEX(E$5:E$27,$W97,1)</f>
        <v>27.337</v>
      </c>
      <c r="F103" s="4">
        <f t="shared" ca="1" si="102"/>
        <v>16.367999999999999</v>
      </c>
      <c r="G103" s="4">
        <f t="shared" ca="1" si="102"/>
        <v>39.619</v>
      </c>
      <c r="H103" s="4">
        <f t="shared" ca="1" si="102"/>
        <v>4.62</v>
      </c>
      <c r="I103" s="4">
        <f t="shared" ca="1" si="102"/>
        <v>0.53100000000000003</v>
      </c>
      <c r="J103" s="4">
        <f t="shared" ca="1" si="102"/>
        <v>0.78100000000000003</v>
      </c>
    </row>
    <row r="104" spans="1:27" x14ac:dyDescent="0.35">
      <c r="D104" s="1" t="s">
        <v>56</v>
      </c>
      <c r="E104" s="4">
        <f t="shared" ref="E104" ca="1" si="103">INDEX(O$5:O$27,$W97+2,1)</f>
        <v>14.407999999999999</v>
      </c>
      <c r="F104" s="4">
        <f t="shared" ref="F104" ca="1" si="104">INDEX(P$5:P$27,$W97+2,1)</f>
        <v>8.2739999999999991</v>
      </c>
      <c r="G104" s="4">
        <f t="shared" ref="G104" ca="1" si="105">INDEX(Q$5:Q$27,$W97+2,1)</f>
        <v>-11.407999999999999</v>
      </c>
      <c r="H104" s="4">
        <f t="shared" ref="H104" ca="1" si="106">INDEX(R$5:R$27,$W97+2,1)</f>
        <v>103.952</v>
      </c>
      <c r="I104" s="4">
        <f t="shared" ref="I104" ca="1" si="107">INDEX(S$5:S$27,$W97+2,1)</f>
        <v>10.715999999999999</v>
      </c>
      <c r="J104" s="4">
        <f t="shared" ref="J104" ca="1" si="108">INDEX(T$5:T$27,$W97+2,1)</f>
        <v>15.766</v>
      </c>
    </row>
    <row r="105" spans="1:27" x14ac:dyDescent="0.35">
      <c r="D105" s="1" t="s">
        <v>57</v>
      </c>
      <c r="E105" s="4">
        <f t="shared" ref="E105:J105" ca="1" si="109">INDEX(E$5:E$27,$W97+2,1)</f>
        <v>17.04</v>
      </c>
      <c r="F105" s="4">
        <f t="shared" ca="1" si="109"/>
        <v>10.199999999999999</v>
      </c>
      <c r="G105" s="4">
        <f t="shared" ca="1" si="109"/>
        <v>24.073</v>
      </c>
      <c r="H105" s="4">
        <f t="shared" ca="1" si="109"/>
        <v>2.8</v>
      </c>
      <c r="I105" s="4">
        <f t="shared" ca="1" si="109"/>
        <v>0.32200000000000001</v>
      </c>
      <c r="J105" s="4">
        <f t="shared" ca="1" si="109"/>
        <v>0.47299999999999998</v>
      </c>
      <c r="M105" t="s">
        <v>107</v>
      </c>
    </row>
    <row r="106" spans="1:27" x14ac:dyDescent="0.35">
      <c r="D106" s="1" t="s">
        <v>12</v>
      </c>
      <c r="E106" s="4">
        <f t="shared" ref="E106" ca="1" si="110">INDEX(Y$5:Y$27,$W97+3,1)</f>
        <v>-369.56</v>
      </c>
      <c r="F106" s="4">
        <f t="shared" ref="F106" ca="1" si="111">INDEX(Z$5:Z$27,$W97+3,1)</f>
        <v>-233.428</v>
      </c>
      <c r="G106" s="4">
        <f t="shared" ref="G106" ca="1" si="112">INDEX(AA$5:AA$27,$W97+3,1)</f>
        <v>-51.795000000000002</v>
      </c>
      <c r="H106" s="4">
        <f t="shared" ref="H106" ca="1" si="113">INDEX(AB$5:AB$27,$W97+3,1)</f>
        <v>-5.8579999999999997</v>
      </c>
      <c r="I106" s="4">
        <f t="shared" ref="I106" ca="1" si="114">INDEX(AC$5:AC$27,$W97+3,1)</f>
        <v>-0.66200000000000003</v>
      </c>
      <c r="J106" s="4">
        <f t="shared" ref="J106" ca="1" si="115">INDEX(AD$5:AD$27,$W97+3,1)</f>
        <v>-0.97399999999999998</v>
      </c>
      <c r="K106" s="4">
        <f>L106*1.3</f>
        <v>0</v>
      </c>
      <c r="L106" s="49">
        <f>IF(B99="duplicato",L57,L64)</f>
        <v>0</v>
      </c>
      <c r="M106" t="s">
        <v>58</v>
      </c>
    </row>
    <row r="107" spans="1:27" x14ac:dyDescent="0.35">
      <c r="M107" t="s">
        <v>103</v>
      </c>
    </row>
    <row r="108" spans="1:27" x14ac:dyDescent="0.35">
      <c r="B108" s="9" t="s">
        <v>44</v>
      </c>
      <c r="C108" s="1" t="s">
        <v>59</v>
      </c>
      <c r="E108" s="2" t="s">
        <v>46</v>
      </c>
      <c r="F108" s="2" t="s">
        <v>47</v>
      </c>
      <c r="G108" s="2" t="s">
        <v>48</v>
      </c>
      <c r="H108" s="2" t="s">
        <v>49</v>
      </c>
      <c r="I108" s="2" t="s">
        <v>50</v>
      </c>
      <c r="J108" s="2" t="s">
        <v>51</v>
      </c>
      <c r="K108" s="2" t="s">
        <v>52</v>
      </c>
      <c r="L108" s="2" t="s">
        <v>53</v>
      </c>
    </row>
    <row r="109" spans="1:27" x14ac:dyDescent="0.35">
      <c r="D109" s="1" t="s">
        <v>54</v>
      </c>
      <c r="E109" s="4">
        <f t="shared" ref="E109" ca="1" si="116">INDEX(O$5:O$27,$W97+1,1)</f>
        <v>-22.408000000000001</v>
      </c>
      <c r="F109" s="4">
        <f t="shared" ref="F109" ca="1" si="117">INDEX(P$5:P$27,$W97+1,1)</f>
        <v>-12.948</v>
      </c>
      <c r="G109" s="4">
        <f t="shared" ref="G109" ca="1" si="118">INDEX(Q$5:Q$27,$W97+1,1)</f>
        <v>16.460999999999999</v>
      </c>
      <c r="H109" s="4">
        <f t="shared" ref="H109" ca="1" si="119">INDEX(R$5:R$27,$W97+1,1)</f>
        <v>-147.999</v>
      </c>
      <c r="I109" s="4">
        <f t="shared" ref="I109" ca="1" si="120">INDEX(S$5:S$27,$W97+1,1)</f>
        <v>-15.307</v>
      </c>
      <c r="J109" s="4">
        <f t="shared" ref="J109" ca="1" si="121">INDEX(T$5:T$27,$W97+1,1)</f>
        <v>-22.52</v>
      </c>
    </row>
    <row r="110" spans="1:27" x14ac:dyDescent="0.35">
      <c r="D110" s="1" t="s">
        <v>55</v>
      </c>
      <c r="E110" s="4">
        <f t="shared" ref="E110:J110" ca="1" si="122">INDEX(E$5:E$27,$W97+1,1)</f>
        <v>-27.19</v>
      </c>
      <c r="F110" s="4">
        <f t="shared" ca="1" si="122"/>
        <v>-16.271000000000001</v>
      </c>
      <c r="G110" s="4">
        <f t="shared" ca="1" si="122"/>
        <v>-37.418999999999997</v>
      </c>
      <c r="H110" s="4">
        <f t="shared" ca="1" si="122"/>
        <v>-4.3410000000000002</v>
      </c>
      <c r="I110" s="4">
        <f t="shared" ca="1" si="122"/>
        <v>-0.498</v>
      </c>
      <c r="J110" s="4">
        <f t="shared" ca="1" si="122"/>
        <v>-0.73299999999999998</v>
      </c>
    </row>
    <row r="111" spans="1:27" x14ac:dyDescent="0.35">
      <c r="D111" s="1" t="s">
        <v>56</v>
      </c>
      <c r="E111" s="4">
        <f ca="1">E104</f>
        <v>14.407999999999999</v>
      </c>
      <c r="F111" s="4">
        <f t="shared" ref="F111:J111" ca="1" si="123">F104</f>
        <v>8.2739999999999991</v>
      </c>
      <c r="G111" s="4">
        <f t="shared" ca="1" si="123"/>
        <v>-11.407999999999999</v>
      </c>
      <c r="H111" s="4">
        <f t="shared" ca="1" si="123"/>
        <v>103.952</v>
      </c>
      <c r="I111" s="4">
        <f t="shared" ca="1" si="123"/>
        <v>10.715999999999999</v>
      </c>
      <c r="J111" s="4">
        <f t="shared" ca="1" si="123"/>
        <v>15.766</v>
      </c>
    </row>
    <row r="112" spans="1:27" x14ac:dyDescent="0.35">
      <c r="D112" s="1" t="s">
        <v>57</v>
      </c>
      <c r="E112" s="4">
        <f ca="1">E105</f>
        <v>17.04</v>
      </c>
      <c r="F112" s="4">
        <f t="shared" ref="F112:J112" ca="1" si="124">F105</f>
        <v>10.199999999999999</v>
      </c>
      <c r="G112" s="4">
        <f t="shared" ca="1" si="124"/>
        <v>24.073</v>
      </c>
      <c r="H112" s="4">
        <f t="shared" ca="1" si="124"/>
        <v>2.8</v>
      </c>
      <c r="I112" s="4">
        <f t="shared" ca="1" si="124"/>
        <v>0.32200000000000001</v>
      </c>
      <c r="J112" s="4">
        <f t="shared" ca="1" si="124"/>
        <v>0.47299999999999998</v>
      </c>
    </row>
    <row r="113" spans="2:18" x14ac:dyDescent="0.35">
      <c r="D113" s="1" t="s">
        <v>12</v>
      </c>
      <c r="E113" s="4">
        <f ca="1">E106</f>
        <v>-369.56</v>
      </c>
      <c r="F113" s="4">
        <f t="shared" ref="F113:J113" ca="1" si="125">F106</f>
        <v>-233.428</v>
      </c>
      <c r="G113" s="4">
        <f t="shared" ca="1" si="125"/>
        <v>-51.795000000000002</v>
      </c>
      <c r="H113" s="4">
        <f t="shared" ca="1" si="125"/>
        <v>-5.8579999999999997</v>
      </c>
      <c r="I113" s="4">
        <f t="shared" ca="1" si="125"/>
        <v>-0.66200000000000003</v>
      </c>
      <c r="J113" s="4">
        <f t="shared" ca="1" si="125"/>
        <v>-0.97399999999999998</v>
      </c>
      <c r="K113" s="4">
        <f>L113*1.3</f>
        <v>0</v>
      </c>
      <c r="L113" s="49">
        <f>-F97*F98*(M99-(M97+M98))*$W$1/1000000+L106</f>
        <v>0</v>
      </c>
    </row>
    <row r="115" spans="2:18" s="10" customFormat="1" x14ac:dyDescent="0.35">
      <c r="B115" s="11" t="s">
        <v>60</v>
      </c>
      <c r="C115" s="12" t="s">
        <v>45</v>
      </c>
      <c r="E115" s="13" t="s">
        <v>46</v>
      </c>
      <c r="F115" s="13" t="s">
        <v>47</v>
      </c>
      <c r="G115" s="13" t="s">
        <v>48</v>
      </c>
      <c r="H115" s="13" t="s">
        <v>49</v>
      </c>
      <c r="I115" s="13" t="s">
        <v>50</v>
      </c>
      <c r="J115" s="13" t="s">
        <v>51</v>
      </c>
      <c r="K115" s="13" t="s">
        <v>61</v>
      </c>
      <c r="L115" s="13" t="s">
        <v>62</v>
      </c>
      <c r="M115" s="13" t="s">
        <v>63</v>
      </c>
      <c r="N115" s="13" t="s">
        <v>64</v>
      </c>
      <c r="O115" s="13" t="s">
        <v>65</v>
      </c>
      <c r="P115" s="13" t="s">
        <v>66</v>
      </c>
      <c r="Q115" s="13" t="s">
        <v>67</v>
      </c>
      <c r="R115" s="13" t="s">
        <v>68</v>
      </c>
    </row>
    <row r="116" spans="2:18" s="10" customFormat="1" x14ac:dyDescent="0.35">
      <c r="D116" s="12" t="s">
        <v>54</v>
      </c>
      <c r="E116" s="14">
        <f t="shared" ref="E116:F116" ca="1" si="126">E102-(E102-E109)/$M99*$M97</f>
        <v>19.374656250000001</v>
      </c>
      <c r="F116" s="14">
        <f t="shared" ca="1" si="126"/>
        <v>11.045875000000001</v>
      </c>
      <c r="G116" s="14">
        <f ca="1">G102-(G102-G109)/$M99*$M97</f>
        <v>-16.712281249999997</v>
      </c>
      <c r="H116" s="14">
        <f t="shared" ref="H116:J116" ca="1" si="127">H102-(H102-H109)/$M99*$M97</f>
        <v>153.83934374999998</v>
      </c>
      <c r="I116" s="14">
        <f t="shared" ca="1" si="127"/>
        <v>15.770125</v>
      </c>
      <c r="J116" s="14">
        <f t="shared" ca="1" si="127"/>
        <v>23.200312499999999</v>
      </c>
      <c r="K116" s="14">
        <f ca="1">(ABS(G116)+ABS(I116))*SIGN(G116)</f>
        <v>-32.482406249999997</v>
      </c>
      <c r="L116" s="14">
        <f ca="1">(ABS(H116)+ABS(J116))*SIGN(H116)</f>
        <v>177.03965624999998</v>
      </c>
      <c r="M116" s="14">
        <f ca="1">(ABS(K116)+0.3*ABS(L116))*SIGN(K116)</f>
        <v>-85.594303124999982</v>
      </c>
      <c r="N116" s="14">
        <f t="shared" ref="N116:N120" ca="1" si="128">(ABS(L116)+0.3*ABS(K116))*SIGN(L116)</f>
        <v>186.78437812499999</v>
      </c>
      <c r="O116" s="14">
        <f ca="1">F116+M116</f>
        <v>-74.548428124999987</v>
      </c>
      <c r="P116" s="14">
        <f ca="1">F116-M116</f>
        <v>96.640178124999977</v>
      </c>
      <c r="Q116" s="14">
        <f ca="1">F116+N116</f>
        <v>197.83025312499998</v>
      </c>
      <c r="R116" s="14">
        <f ca="1">F116-N116</f>
        <v>-175.73850312499999</v>
      </c>
    </row>
    <row r="117" spans="2:18" s="10" customFormat="1" x14ac:dyDescent="0.35">
      <c r="D117" s="12" t="s">
        <v>55</v>
      </c>
      <c r="E117" s="14">
        <f t="shared" ref="E117:F117" ca="1" si="129">E103-(E103-E110)/$M99*$M97</f>
        <v>22.225093749999999</v>
      </c>
      <c r="F117" s="14">
        <f t="shared" ca="1" si="129"/>
        <v>13.308093749999999</v>
      </c>
      <c r="G117" s="14">
        <f ca="1">G103-(G103-G110)/$M99*$M97</f>
        <v>32.396687499999999</v>
      </c>
      <c r="H117" s="14">
        <f t="shared" ref="H117:J117" ca="1" si="130">H103-(H103-H110)/$M99*$M97</f>
        <v>3.7799062500000002</v>
      </c>
      <c r="I117" s="14">
        <f t="shared" ca="1" si="130"/>
        <v>0.43453125000000004</v>
      </c>
      <c r="J117" s="14">
        <f t="shared" ca="1" si="130"/>
        <v>0.63906250000000009</v>
      </c>
      <c r="K117" s="14">
        <f t="shared" ref="K117:K120" ca="1" si="131">(ABS(G117)+ABS(I117))*SIGN(G117)</f>
        <v>32.831218749999998</v>
      </c>
      <c r="L117" s="14">
        <f t="shared" ref="L117:L120" ca="1" si="132">(ABS(H117)+ABS(J117))*SIGN(H117)</f>
        <v>4.4189687500000003</v>
      </c>
      <c r="M117" s="14">
        <f t="shared" ref="M117:M120" ca="1" si="133">(ABS(K117)+0.3*ABS(L117))*SIGN(K117)</f>
        <v>34.156909374999998</v>
      </c>
      <c r="N117" s="14">
        <f t="shared" ca="1" si="128"/>
        <v>14.268334374999998</v>
      </c>
      <c r="O117" s="14">
        <f t="shared" ref="O117:O119" ca="1" si="134">F117+M117</f>
        <v>47.465003124999996</v>
      </c>
      <c r="P117" s="14">
        <f t="shared" ref="P117:P119" ca="1" si="135">F117-M117</f>
        <v>-20.848815625</v>
      </c>
      <c r="Q117" s="14">
        <f t="shared" ref="Q117:Q119" ca="1" si="136">F117+N117</f>
        <v>27.576428125</v>
      </c>
      <c r="R117" s="14">
        <f t="shared" ref="R117:R119" ca="1" si="137">F117-N117</f>
        <v>-0.96024062499999907</v>
      </c>
    </row>
    <row r="118" spans="2:18" s="10" customFormat="1" x14ac:dyDescent="0.35">
      <c r="D118" s="12" t="s">
        <v>56</v>
      </c>
      <c r="E118" s="14">
        <f t="shared" ref="E118:J118" ca="1" si="138">E104</f>
        <v>14.407999999999999</v>
      </c>
      <c r="F118" s="14">
        <f t="shared" ca="1" si="138"/>
        <v>8.2739999999999991</v>
      </c>
      <c r="G118" s="14">
        <f t="shared" ca="1" si="138"/>
        <v>-11.407999999999999</v>
      </c>
      <c r="H118" s="14">
        <f t="shared" ca="1" si="138"/>
        <v>103.952</v>
      </c>
      <c r="I118" s="14">
        <f t="shared" ca="1" si="138"/>
        <v>10.715999999999999</v>
      </c>
      <c r="J118" s="14">
        <f t="shared" ca="1" si="138"/>
        <v>15.766</v>
      </c>
      <c r="K118" s="14">
        <f t="shared" ca="1" si="131"/>
        <v>-22.123999999999999</v>
      </c>
      <c r="L118" s="14">
        <f t="shared" ca="1" si="132"/>
        <v>119.718</v>
      </c>
      <c r="M118" s="14">
        <f t="shared" ca="1" si="133"/>
        <v>-58.039400000000001</v>
      </c>
      <c r="N118" s="14">
        <f t="shared" ca="1" si="128"/>
        <v>126.3552</v>
      </c>
      <c r="O118" s="14">
        <f t="shared" ca="1" si="134"/>
        <v>-49.7654</v>
      </c>
      <c r="P118" s="14">
        <f t="shared" ca="1" si="135"/>
        <v>66.313400000000001</v>
      </c>
      <c r="Q118" s="14">
        <f t="shared" ca="1" si="136"/>
        <v>134.6292</v>
      </c>
      <c r="R118" s="14">
        <f t="shared" ca="1" si="137"/>
        <v>-118.0812</v>
      </c>
    </row>
    <row r="119" spans="2:18" s="10" customFormat="1" x14ac:dyDescent="0.35">
      <c r="D119" s="12" t="s">
        <v>57</v>
      </c>
      <c r="E119" s="14">
        <f t="shared" ref="E119:J119" ca="1" si="139">E105</f>
        <v>17.04</v>
      </c>
      <c r="F119" s="14">
        <f t="shared" ca="1" si="139"/>
        <v>10.199999999999999</v>
      </c>
      <c r="G119" s="14">
        <f t="shared" ca="1" si="139"/>
        <v>24.073</v>
      </c>
      <c r="H119" s="14">
        <f t="shared" ca="1" si="139"/>
        <v>2.8</v>
      </c>
      <c r="I119" s="14">
        <f t="shared" ca="1" si="139"/>
        <v>0.32200000000000001</v>
      </c>
      <c r="J119" s="14">
        <f t="shared" ca="1" si="139"/>
        <v>0.47299999999999998</v>
      </c>
      <c r="K119" s="14">
        <f t="shared" ca="1" si="131"/>
        <v>24.395</v>
      </c>
      <c r="L119" s="14">
        <f t="shared" ca="1" si="132"/>
        <v>3.2729999999999997</v>
      </c>
      <c r="M119" s="14">
        <f t="shared" ca="1" si="133"/>
        <v>25.376899999999999</v>
      </c>
      <c r="N119" s="14">
        <f t="shared" ca="1" si="128"/>
        <v>10.5915</v>
      </c>
      <c r="O119" s="14">
        <f t="shared" ca="1" si="134"/>
        <v>35.576899999999995</v>
      </c>
      <c r="P119" s="14">
        <f t="shared" ca="1" si="135"/>
        <v>-15.1769</v>
      </c>
      <c r="Q119" s="14">
        <f t="shared" ca="1" si="136"/>
        <v>20.791499999999999</v>
      </c>
      <c r="R119" s="14">
        <f t="shared" ca="1" si="137"/>
        <v>-0.39150000000000063</v>
      </c>
    </row>
    <row r="120" spans="2:18" s="10" customFormat="1" x14ac:dyDescent="0.35">
      <c r="D120" s="12" t="s">
        <v>12</v>
      </c>
      <c r="E120" s="14">
        <f ca="1">E106+K106</f>
        <v>-369.56</v>
      </c>
      <c r="F120" s="14">
        <f ca="1">F106+L106</f>
        <v>-233.428</v>
      </c>
      <c r="G120" s="14">
        <f t="shared" ref="G120:J120" ca="1" si="140">G106</f>
        <v>-51.795000000000002</v>
      </c>
      <c r="H120" s="14">
        <f t="shared" ca="1" si="140"/>
        <v>-5.8579999999999997</v>
      </c>
      <c r="I120" s="14">
        <f t="shared" ca="1" si="140"/>
        <v>-0.66200000000000003</v>
      </c>
      <c r="J120" s="14">
        <f t="shared" ca="1" si="140"/>
        <v>-0.97399999999999998</v>
      </c>
      <c r="K120" s="14">
        <f t="shared" ca="1" si="131"/>
        <v>-52.457000000000001</v>
      </c>
      <c r="L120" s="14">
        <f t="shared" ca="1" si="132"/>
        <v>-6.8319999999999999</v>
      </c>
      <c r="M120" s="14">
        <f t="shared" ca="1" si="133"/>
        <v>-54.506599999999999</v>
      </c>
      <c r="N120" s="14">
        <f t="shared" ca="1" si="128"/>
        <v>-22.569099999999999</v>
      </c>
      <c r="O120" s="14">
        <f ca="1">F120+M120</f>
        <v>-287.93459999999999</v>
      </c>
      <c r="P120" s="14">
        <f ca="1">F120-M120</f>
        <v>-178.92140000000001</v>
      </c>
      <c r="Q120" s="14">
        <f ca="1">F120+N120</f>
        <v>-255.99709999999999</v>
      </c>
      <c r="R120" s="14">
        <f ca="1">F120-N120</f>
        <v>-210.85890000000001</v>
      </c>
    </row>
    <row r="121" spans="2:18" s="10" customFormat="1" x14ac:dyDescent="0.35"/>
    <row r="122" spans="2:18" s="10" customFormat="1" x14ac:dyDescent="0.35">
      <c r="B122" s="11" t="s">
        <v>60</v>
      </c>
      <c r="C122" s="12" t="s">
        <v>59</v>
      </c>
      <c r="E122" s="13" t="s">
        <v>46</v>
      </c>
      <c r="F122" s="13" t="s">
        <v>47</v>
      </c>
      <c r="G122" s="13" t="s">
        <v>48</v>
      </c>
      <c r="H122" s="13" t="s">
        <v>49</v>
      </c>
      <c r="I122" s="13" t="s">
        <v>50</v>
      </c>
      <c r="J122" s="13" t="s">
        <v>51</v>
      </c>
      <c r="K122" s="13" t="s">
        <v>61</v>
      </c>
      <c r="L122" s="13" t="s">
        <v>62</v>
      </c>
      <c r="M122" s="13" t="s">
        <v>63</v>
      </c>
      <c r="N122" s="13" t="s">
        <v>64</v>
      </c>
      <c r="O122" s="13" t="s">
        <v>65</v>
      </c>
      <c r="P122" s="13" t="s">
        <v>66</v>
      </c>
      <c r="Q122" s="13" t="s">
        <v>67</v>
      </c>
      <c r="R122" s="13" t="s">
        <v>68</v>
      </c>
    </row>
    <row r="123" spans="2:18" s="10" customFormat="1" x14ac:dyDescent="0.35">
      <c r="D123" s="12" t="s">
        <v>54</v>
      </c>
      <c r="E123" s="14">
        <f t="shared" ref="E123:F123" ca="1" si="141">E109+(E102-E109)/$M99*$M98</f>
        <v>-18.08565625</v>
      </c>
      <c r="F123" s="14">
        <f t="shared" ca="1" si="141"/>
        <v>-10.465875</v>
      </c>
      <c r="G123" s="14">
        <f ca="1">G109+(G102-G109)/$M99*$M98</f>
        <v>13.029281249999999</v>
      </c>
      <c r="H123" s="14">
        <f t="shared" ref="H123:J123" ca="1" si="142">H109+(H102-H109)/$M99*$M98</f>
        <v>-116.77434375</v>
      </c>
      <c r="I123" s="14">
        <f t="shared" ca="1" si="142"/>
        <v>-12.092124999999999</v>
      </c>
      <c r="J123" s="14">
        <f t="shared" ca="1" si="142"/>
        <v>-17.790312499999999</v>
      </c>
      <c r="K123" s="14">
        <f ca="1">(ABS(G123)+ABS(I123))*SIGN(G123)</f>
        <v>25.12140625</v>
      </c>
      <c r="L123" s="14">
        <f ca="1">(ABS(H123)+ABS(J123))*SIGN(H123)</f>
        <v>-134.56465624999998</v>
      </c>
      <c r="M123" s="14">
        <f t="shared" ref="M123:M127" ca="1" si="143">(ABS(K123)+0.3*ABS(L123))*SIGN(K123)</f>
        <v>65.490803124999985</v>
      </c>
      <c r="N123" s="14">
        <f t="shared" ref="N123:N127" ca="1" si="144">(ABS(L123)+0.3*ABS(K123))*SIGN(L123)</f>
        <v>-142.10107812499999</v>
      </c>
      <c r="O123" s="14">
        <f ca="1">F123+M123</f>
        <v>55.024928124999988</v>
      </c>
      <c r="P123" s="14">
        <f ca="1">F123-M123</f>
        <v>-75.956678124999982</v>
      </c>
      <c r="Q123" s="14">
        <f ca="1">F123+N123</f>
        <v>-152.566953125</v>
      </c>
      <c r="R123" s="14">
        <f ca="1">F123-N123</f>
        <v>131.63520312499998</v>
      </c>
    </row>
    <row r="124" spans="2:18" s="10" customFormat="1" x14ac:dyDescent="0.35">
      <c r="D124" s="12" t="s">
        <v>55</v>
      </c>
      <c r="E124" s="14">
        <f t="shared" ref="E124:F124" ca="1" si="145">E110+(E103-E110)/$M99*$M98</f>
        <v>-22.078093750000001</v>
      </c>
      <c r="F124" s="14">
        <f t="shared" ca="1" si="145"/>
        <v>-13.211093750000002</v>
      </c>
      <c r="G124" s="14">
        <f ca="1">G110+(G103-G110)/$M99*$M98</f>
        <v>-30.196687499999996</v>
      </c>
      <c r="H124" s="14">
        <f t="shared" ref="H124:J124" ca="1" si="146">H110+(H103-H110)/$M99*$M98</f>
        <v>-3.5009062500000003</v>
      </c>
      <c r="I124" s="14">
        <f t="shared" ca="1" si="146"/>
        <v>-0.40153125000000001</v>
      </c>
      <c r="J124" s="14">
        <f t="shared" ca="1" si="146"/>
        <v>-0.59106250000000005</v>
      </c>
      <c r="K124" s="14">
        <f t="shared" ref="K124:K127" ca="1" si="147">(ABS(G124)+ABS(I124))*SIGN(G124)</f>
        <v>-30.598218749999997</v>
      </c>
      <c r="L124" s="14">
        <f t="shared" ref="L124:L127" ca="1" si="148">(ABS(H124)+ABS(J124))*SIGN(H124)</f>
        <v>-4.0919687500000004</v>
      </c>
      <c r="M124" s="14">
        <f t="shared" ca="1" si="143"/>
        <v>-31.825809374999999</v>
      </c>
      <c r="N124" s="14">
        <f t="shared" ca="1" si="144"/>
        <v>-13.271434374999998</v>
      </c>
      <c r="O124" s="14">
        <f t="shared" ref="O124:O126" ca="1" si="149">F124+M124</f>
        <v>-45.036903125000002</v>
      </c>
      <c r="P124" s="14">
        <f t="shared" ref="P124:P126" ca="1" si="150">F124-M124</f>
        <v>18.614715624999995</v>
      </c>
      <c r="Q124" s="14">
        <f t="shared" ref="Q124:Q126" ca="1" si="151">F124+N124</f>
        <v>-26.482528125000002</v>
      </c>
      <c r="R124" s="14">
        <f t="shared" ref="R124:R126" ca="1" si="152">F124-N124</f>
        <v>6.0340624999996706E-2</v>
      </c>
    </row>
    <row r="125" spans="2:18" s="10" customFormat="1" x14ac:dyDescent="0.35">
      <c r="D125" s="12" t="s">
        <v>56</v>
      </c>
      <c r="E125" s="14">
        <f ca="1">E118</f>
        <v>14.407999999999999</v>
      </c>
      <c r="F125" s="14">
        <f t="shared" ref="F125:J125" ca="1" si="153">F118</f>
        <v>8.2739999999999991</v>
      </c>
      <c r="G125" s="14">
        <f t="shared" ca="1" si="153"/>
        <v>-11.407999999999999</v>
      </c>
      <c r="H125" s="14">
        <f t="shared" ca="1" si="153"/>
        <v>103.952</v>
      </c>
      <c r="I125" s="14">
        <f t="shared" ca="1" si="153"/>
        <v>10.715999999999999</v>
      </c>
      <c r="J125" s="14">
        <f t="shared" ca="1" si="153"/>
        <v>15.766</v>
      </c>
      <c r="K125" s="14">
        <f t="shared" ca="1" si="147"/>
        <v>-22.123999999999999</v>
      </c>
      <c r="L125" s="14">
        <f t="shared" ca="1" si="148"/>
        <v>119.718</v>
      </c>
      <c r="M125" s="14">
        <f t="shared" ca="1" si="143"/>
        <v>-58.039400000000001</v>
      </c>
      <c r="N125" s="14">
        <f t="shared" ca="1" si="144"/>
        <v>126.3552</v>
      </c>
      <c r="O125" s="14">
        <f t="shared" ca="1" si="149"/>
        <v>-49.7654</v>
      </c>
      <c r="P125" s="14">
        <f t="shared" ca="1" si="150"/>
        <v>66.313400000000001</v>
      </c>
      <c r="Q125" s="14">
        <f t="shared" ca="1" si="151"/>
        <v>134.6292</v>
      </c>
      <c r="R125" s="14">
        <f t="shared" ca="1" si="152"/>
        <v>-118.0812</v>
      </c>
    </row>
    <row r="126" spans="2:18" s="10" customFormat="1" x14ac:dyDescent="0.35">
      <c r="D126" s="12" t="s">
        <v>57</v>
      </c>
      <c r="E126" s="14">
        <f ca="1">E119</f>
        <v>17.04</v>
      </c>
      <c r="F126" s="14">
        <f t="shared" ref="F126:J126" ca="1" si="154">F119</f>
        <v>10.199999999999999</v>
      </c>
      <c r="G126" s="14">
        <f t="shared" ca="1" si="154"/>
        <v>24.073</v>
      </c>
      <c r="H126" s="14">
        <f t="shared" ca="1" si="154"/>
        <v>2.8</v>
      </c>
      <c r="I126" s="14">
        <f t="shared" ca="1" si="154"/>
        <v>0.32200000000000001</v>
      </c>
      <c r="J126" s="14">
        <f t="shared" ca="1" si="154"/>
        <v>0.47299999999999998</v>
      </c>
      <c r="K126" s="14">
        <f t="shared" ca="1" si="147"/>
        <v>24.395</v>
      </c>
      <c r="L126" s="14">
        <f t="shared" ca="1" si="148"/>
        <v>3.2729999999999997</v>
      </c>
      <c r="M126" s="14">
        <f t="shared" ca="1" si="143"/>
        <v>25.376899999999999</v>
      </c>
      <c r="N126" s="14">
        <f t="shared" ca="1" si="144"/>
        <v>10.5915</v>
      </c>
      <c r="O126" s="14">
        <f t="shared" ca="1" si="149"/>
        <v>35.576899999999995</v>
      </c>
      <c r="P126" s="14">
        <f t="shared" ca="1" si="150"/>
        <v>-15.1769</v>
      </c>
      <c r="Q126" s="14">
        <f t="shared" ca="1" si="151"/>
        <v>20.791499999999999</v>
      </c>
      <c r="R126" s="14">
        <f t="shared" ca="1" si="152"/>
        <v>-0.39150000000000063</v>
      </c>
    </row>
    <row r="127" spans="2:18" s="10" customFormat="1" x14ac:dyDescent="0.35">
      <c r="D127" s="12" t="s">
        <v>12</v>
      </c>
      <c r="E127" s="14">
        <f ca="1">E113+K113</f>
        <v>-369.56</v>
      </c>
      <c r="F127" s="14">
        <f ca="1">F113+L113</f>
        <v>-233.428</v>
      </c>
      <c r="G127" s="14">
        <f t="shared" ref="G127:J127" ca="1" si="155">G113</f>
        <v>-51.795000000000002</v>
      </c>
      <c r="H127" s="14">
        <f t="shared" ca="1" si="155"/>
        <v>-5.8579999999999997</v>
      </c>
      <c r="I127" s="14">
        <f t="shared" ca="1" si="155"/>
        <v>-0.66200000000000003</v>
      </c>
      <c r="J127" s="14">
        <f t="shared" ca="1" si="155"/>
        <v>-0.97399999999999998</v>
      </c>
      <c r="K127" s="14">
        <f t="shared" ca="1" si="147"/>
        <v>-52.457000000000001</v>
      </c>
      <c r="L127" s="14">
        <f t="shared" ca="1" si="148"/>
        <v>-6.8319999999999999</v>
      </c>
      <c r="M127" s="14">
        <f t="shared" ca="1" si="143"/>
        <v>-54.506599999999999</v>
      </c>
      <c r="N127" s="14">
        <f t="shared" ca="1" si="144"/>
        <v>-22.569099999999999</v>
      </c>
      <c r="O127" s="14">
        <f ca="1">F127+M127</f>
        <v>-287.93459999999999</v>
      </c>
      <c r="P127" s="14">
        <f ca="1">F127-M127</f>
        <v>-178.92140000000001</v>
      </c>
      <c r="Q127" s="14">
        <f ca="1">F127+N127</f>
        <v>-255.99709999999999</v>
      </c>
      <c r="R127" s="14">
        <f ca="1">F127-N127</f>
        <v>-210.85890000000001</v>
      </c>
    </row>
    <row r="128" spans="2:18" s="10" customFormat="1" x14ac:dyDescent="0.35"/>
    <row r="129" spans="1:27" s="10" customFormat="1" x14ac:dyDescent="0.35">
      <c r="A129" s="12" t="s">
        <v>21</v>
      </c>
      <c r="B129" s="11" t="s">
        <v>60</v>
      </c>
      <c r="C129" s="12" t="s">
        <v>45</v>
      </c>
      <c r="E129" s="15" t="s">
        <v>46</v>
      </c>
      <c r="F129" s="13" t="s">
        <v>65</v>
      </c>
      <c r="G129" s="13" t="s">
        <v>66</v>
      </c>
      <c r="H129" s="13" t="s">
        <v>67</v>
      </c>
      <c r="I129" s="13" t="s">
        <v>68</v>
      </c>
      <c r="J129" s="13" t="s">
        <v>69</v>
      </c>
      <c r="K129" s="15" t="s">
        <v>65</v>
      </c>
      <c r="L129" s="15" t="s">
        <v>66</v>
      </c>
      <c r="M129" s="15" t="s">
        <v>67</v>
      </c>
      <c r="N129" s="15" t="s">
        <v>68</v>
      </c>
      <c r="P129" s="13" t="s">
        <v>46</v>
      </c>
      <c r="Q129" s="13" t="s">
        <v>65</v>
      </c>
      <c r="R129" s="13" t="s">
        <v>66</v>
      </c>
      <c r="S129" s="13" t="s">
        <v>67</v>
      </c>
      <c r="T129" s="13" t="s">
        <v>68</v>
      </c>
      <c r="U129" s="13" t="s">
        <v>13</v>
      </c>
      <c r="V129" s="16" t="s">
        <v>70</v>
      </c>
      <c r="W129" s="7" t="s">
        <v>71</v>
      </c>
      <c r="X129" s="7" t="s">
        <v>72</v>
      </c>
      <c r="Y129" s="8"/>
      <c r="Z129" s="5"/>
    </row>
    <row r="130" spans="1:27" x14ac:dyDescent="0.35">
      <c r="A130" s="1">
        <f ca="1">B97</f>
        <v>20</v>
      </c>
      <c r="D130" s="1" t="s">
        <v>54</v>
      </c>
      <c r="E130" s="17">
        <f ca="1">E116</f>
        <v>19.374656250000001</v>
      </c>
      <c r="F130" s="4">
        <f t="shared" ref="F130:F131" ca="1" si="156">O116</f>
        <v>-74.548428124999987</v>
      </c>
      <c r="G130" s="4">
        <f t="shared" ref="G130:G131" ca="1" si="157">P116</f>
        <v>96.640178124999977</v>
      </c>
      <c r="H130" s="18">
        <f t="shared" ref="H130:H131" ca="1" si="158">Q116</f>
        <v>197.83025312499998</v>
      </c>
      <c r="I130" s="18">
        <f t="shared" ref="I130:I131" ca="1" si="159">R116</f>
        <v>-175.73850312499999</v>
      </c>
      <c r="J130" s="4">
        <f>INDEX($N$34:$N$45,MATCH(A132,$L$34:$L$45,-1),1)</f>
        <v>258.88720000000001</v>
      </c>
      <c r="K130" s="17">
        <f ca="1">MAX(ABS(F130),IF(J130="---",0,0.3*J130))</f>
        <v>77.666160000000005</v>
      </c>
      <c r="L130" s="17">
        <f ca="1">MAX(ABS(G130),IF(J130="---",0,0.3*J130))</f>
        <v>96.640178124999977</v>
      </c>
      <c r="M130" s="17">
        <f ca="1">MAX(ABS(H130),J130)</f>
        <v>258.88720000000001</v>
      </c>
      <c r="N130" s="17">
        <f ca="1">MAX(ABS(I130),J130)</f>
        <v>258.88720000000001</v>
      </c>
      <c r="O130" s="6" t="s">
        <v>73</v>
      </c>
      <c r="P130" s="19">
        <f ca="1">MAX(E130-$Z98*(1-((0.48*$Z97+E132)/(0.48*$Z97))^2),0)/(($F98-2*$F99)*$O$2)*1000</f>
        <v>0</v>
      </c>
      <c r="Q130" s="19">
        <f ca="1">MAX(K130-$Z98*(1-((0.48*$Z97+K132)/(0.48*$Z97))^2),0)/(($F98-2*$F99)*$O$2)*1000</f>
        <v>0</v>
      </c>
      <c r="R130" s="19">
        <f t="shared" ref="R130" ca="1" si="160">MAX(L130-$Z98*(1-((0.48*$Z97+L132)/(0.48*$Z97))^2),0)/(($F98-2*$F99)*$O$2)*1000</f>
        <v>1.5638694868299501</v>
      </c>
      <c r="S130" s="19">
        <f t="shared" ref="S130" ca="1" si="161">MAX(M130-$Z98*(1-((0.48*$Z97+M132)/(0.48*$Z97))^2),0)/(($F98-2*$F99)*$O$2)*1000</f>
        <v>7.3088643880880229</v>
      </c>
      <c r="T130" s="19">
        <f ca="1">MAX(N130-$Z98*(1-((0.48*$Z97+N132)/(0.48*$Z97))^2),0)/(($F98-2*$F99)*$O$2)*1000</f>
        <v>7.8536053601166271</v>
      </c>
      <c r="U130" s="17">
        <f ca="1">MAX(P130:T130)</f>
        <v>7.8536053601166271</v>
      </c>
      <c r="V130" s="49">
        <v>7.82</v>
      </c>
      <c r="W130" s="8">
        <f>2*V130*$O$2/10</f>
        <v>612.00000000000011</v>
      </c>
      <c r="X130" s="4">
        <f>W130*(F98-2*F99)/200</f>
        <v>189.72000000000003</v>
      </c>
      <c r="Y130" s="1"/>
      <c r="Z130" s="5"/>
    </row>
    <row r="131" spans="1:27" x14ac:dyDescent="0.35">
      <c r="A131" s="12" t="s">
        <v>31</v>
      </c>
      <c r="D131" s="1" t="s">
        <v>55</v>
      </c>
      <c r="E131" s="17">
        <f ca="1">E117</f>
        <v>22.225093749999999</v>
      </c>
      <c r="F131" s="18">
        <f t="shared" ca="1" si="156"/>
        <v>47.465003124999996</v>
      </c>
      <c r="G131" s="18">
        <f t="shared" ca="1" si="157"/>
        <v>-20.848815625</v>
      </c>
      <c r="H131" s="4">
        <f t="shared" ca="1" si="158"/>
        <v>27.576428125</v>
      </c>
      <c r="I131" s="4">
        <f t="shared" ca="1" si="159"/>
        <v>-0.96024062499999907</v>
      </c>
      <c r="J131" s="4">
        <f>INDEX($O$34:$O$45,MATCH(A132,$L$34:$L$45,-1),1)</f>
        <v>78.4238</v>
      </c>
      <c r="K131" s="17">
        <f ca="1">MAX(ABS(F131),J131)</f>
        <v>78.4238</v>
      </c>
      <c r="L131" s="17">
        <f ca="1">MAX(ABS(G131),J131)</f>
        <v>78.4238</v>
      </c>
      <c r="M131" s="17">
        <f ca="1">MAX(ABS(H131),IF(J131="---",0,0.3*J131))</f>
        <v>27.576428125</v>
      </c>
      <c r="N131" s="17">
        <f ca="1">MAX(ABS(I131),IF(J131="---",0,0.3*J131))</f>
        <v>23.527139999999999</v>
      </c>
      <c r="O131" s="6" t="s">
        <v>74</v>
      </c>
      <c r="P131" s="19">
        <f ca="1">MAX(E131-$Z99*(1-((0.48*$Z97+E132)/(0.48*$Z97))^2),0)/(($F97-2*$F99)*$O$2)*1000</f>
        <v>0</v>
      </c>
      <c r="Q131" s="19">
        <f ca="1">MAX(K131-$Z99*(1-((0.48*$Z97+K132)/(0.48*$Z97))^2),0)/(($F97-2*$F99)*$O$2)*1000</f>
        <v>4.5985984239386184</v>
      </c>
      <c r="R131" s="19">
        <f t="shared" ref="R131" ca="1" si="162">MAX(L131-$Z99*(1-((0.48*$Z97+L132)/(0.48*$Z97))^2),0)/(($F97-2*$F99)*$O$2)*1000</f>
        <v>6.1875736149555101</v>
      </c>
      <c r="S131" s="19">
        <f t="shared" ref="S131" ca="1" si="163">MAX(M131-$Z99*(1-((0.48*$Z97+M132)/(0.48*$Z97))^2),0)/(($F97-2*$F99)*$O$2)*1000</f>
        <v>0</v>
      </c>
      <c r="T131" s="19">
        <f t="shared" ref="T131" ca="1" si="164">MAX(N131-$Z99*(1-((0.48*$Z97+N132)/(0.48*$Z97))^2),0)/(($F97-2*$F99)*$O$2)*1000</f>
        <v>0</v>
      </c>
      <c r="U131" s="17">
        <f ca="1">MAX(P131:T131)</f>
        <v>6.1875736149555101</v>
      </c>
      <c r="V131" s="49">
        <v>9.36</v>
      </c>
      <c r="W131" s="8">
        <f>2*V131*$O$2/10</f>
        <v>732.52173913043475</v>
      </c>
      <c r="X131" s="4">
        <f>W131*(F97-2*F99)/200</f>
        <v>80.577391304347827</v>
      </c>
      <c r="Y131" s="1"/>
      <c r="Z131" s="5"/>
    </row>
    <row r="132" spans="1:27" x14ac:dyDescent="0.35">
      <c r="A132" s="1">
        <f>B98</f>
        <v>4</v>
      </c>
      <c r="D132" s="1" t="s">
        <v>12</v>
      </c>
      <c r="E132" s="20">
        <f ca="1">E120</f>
        <v>-369.56</v>
      </c>
      <c r="F132" s="8">
        <f ca="1">O120</f>
        <v>-287.93459999999999</v>
      </c>
      <c r="G132" s="8">
        <f ca="1">P120</f>
        <v>-178.92140000000001</v>
      </c>
      <c r="H132" s="8">
        <f ca="1">Q120</f>
        <v>-255.99709999999999</v>
      </c>
      <c r="I132" s="8">
        <f ca="1">R120</f>
        <v>-210.85890000000001</v>
      </c>
      <c r="K132" s="17">
        <f ca="1">F132</f>
        <v>-287.93459999999999</v>
      </c>
      <c r="L132" s="17">
        <f t="shared" ref="L132" ca="1" si="165">G132</f>
        <v>-178.92140000000001</v>
      </c>
      <c r="M132" s="17">
        <f t="shared" ref="M132" ca="1" si="166">H132</f>
        <v>-255.99709999999999</v>
      </c>
      <c r="N132" s="17">
        <f t="shared" ref="N132" ca="1" si="167">I132</f>
        <v>-210.85890000000001</v>
      </c>
    </row>
    <row r="133" spans="1:27" x14ac:dyDescent="0.35">
      <c r="D133" s="7" t="s">
        <v>75</v>
      </c>
      <c r="E133" s="4">
        <f ca="1">($Z98+$X130)*(1-ABS((0.48*$Z97+E132)/(0.48*$Z97+$W130))^(1+1/(1+$W130/$Z97)))</f>
        <v>307.2562592086274</v>
      </c>
      <c r="K133" s="4">
        <f t="shared" ref="K133:N133" ca="1" si="168">($Z98+$X130)*(1-ABS((0.48*$Z97+K132)/(0.48*$Z97+$W130))^(1+1/(1+$W130/$Z97)))</f>
        <v>287.98781315650564</v>
      </c>
      <c r="L133" s="4">
        <f t="shared" ca="1" si="168"/>
        <v>260.41720964337946</v>
      </c>
      <c r="M133" s="4">
        <f t="shared" ca="1" si="168"/>
        <v>280.12685166025756</v>
      </c>
      <c r="N133" s="4">
        <f t="shared" ca="1" si="168"/>
        <v>268.71045379500327</v>
      </c>
    </row>
    <row r="134" spans="1:27" x14ac:dyDescent="0.35">
      <c r="D134" s="7" t="s">
        <v>76</v>
      </c>
      <c r="E134" s="4">
        <f ca="1">($Z99+$X131)*(1-ABS((0.48*$Z97+E132)/(0.48*$Z97+$W131))^(1+1/(1+$W131/$Z97)))</f>
        <v>135.81472562518212</v>
      </c>
      <c r="K134" s="4">
        <f t="shared" ref="K134:N134" ca="1" si="169">($Z99+$X131)*(1-ABS((0.48*$Z97+K132)/(0.48*$Z97+$W131))^(1+1/(1+$W131/$Z97)))</f>
        <v>128.38385648582633</v>
      </c>
      <c r="L134" s="4">
        <f t="shared" ca="1" si="169"/>
        <v>117.77509628043755</v>
      </c>
      <c r="M134" s="4">
        <f t="shared" ca="1" si="169"/>
        <v>125.35638310879989</v>
      </c>
      <c r="N134" s="4">
        <f t="shared" ca="1" si="169"/>
        <v>120.96350064151665</v>
      </c>
    </row>
    <row r="135" spans="1:27" x14ac:dyDescent="0.35">
      <c r="A135" t="str">
        <f ca="1">IF(MAX(E135:N135)&gt;1,"non verificato","verificato")</f>
        <v>non verificato</v>
      </c>
      <c r="D135" s="7" t="s">
        <v>77</v>
      </c>
      <c r="E135" s="3">
        <f ca="1">ABS(E130/E133)^1.5+ABS(E131/E134)^1.5</f>
        <v>8.2032374644219183E-2</v>
      </c>
      <c r="K135" s="3">
        <f t="shared" ref="K135:N135" ca="1" si="170">ABS(K130/K133)^1.5+ABS(K131/K134)^1.5</f>
        <v>0.61747726338351605</v>
      </c>
      <c r="L135" s="3">
        <f t="shared" ca="1" si="170"/>
        <v>0.76942929068892341</v>
      </c>
      <c r="M135" s="3">
        <f t="shared" ca="1" si="170"/>
        <v>0.99162962176094238</v>
      </c>
      <c r="N135" s="3">
        <f t="shared" ca="1" si="170"/>
        <v>1.0314459831374481</v>
      </c>
    </row>
    <row r="137" spans="1:27" x14ac:dyDescent="0.35">
      <c r="B137" s="9" t="s">
        <v>60</v>
      </c>
      <c r="C137" s="1" t="s">
        <v>59</v>
      </c>
      <c r="D137" s="10"/>
      <c r="E137" s="15" t="s">
        <v>46</v>
      </c>
      <c r="F137" s="13" t="s">
        <v>65</v>
      </c>
      <c r="G137" s="13" t="s">
        <v>66</v>
      </c>
      <c r="H137" s="13" t="s">
        <v>67</v>
      </c>
      <c r="I137" s="13" t="s">
        <v>68</v>
      </c>
      <c r="J137" s="13" t="s">
        <v>69</v>
      </c>
      <c r="K137" s="15" t="s">
        <v>65</v>
      </c>
      <c r="L137" s="15" t="s">
        <v>66</v>
      </c>
      <c r="M137" s="15" t="s">
        <v>67</v>
      </c>
      <c r="N137" s="15" t="s">
        <v>68</v>
      </c>
      <c r="O137" s="10"/>
      <c r="P137" s="13" t="s">
        <v>46</v>
      </c>
      <c r="Q137" s="13" t="s">
        <v>65</v>
      </c>
      <c r="R137" s="13" t="s">
        <v>66</v>
      </c>
      <c r="S137" s="13" t="s">
        <v>67</v>
      </c>
      <c r="T137" s="13" t="s">
        <v>68</v>
      </c>
      <c r="U137" s="13" t="s">
        <v>13</v>
      </c>
      <c r="V137" s="16" t="s">
        <v>70</v>
      </c>
      <c r="W137" s="7" t="s">
        <v>71</v>
      </c>
      <c r="X137" s="7" t="s">
        <v>72</v>
      </c>
    </row>
    <row r="138" spans="1:27" x14ac:dyDescent="0.35">
      <c r="D138" s="1" t="s">
        <v>54</v>
      </c>
      <c r="E138" s="17">
        <f ca="1">E123</f>
        <v>-18.08565625</v>
      </c>
      <c r="F138" s="4">
        <f t="shared" ref="F138:F139" ca="1" si="171">O123</f>
        <v>55.024928124999988</v>
      </c>
      <c r="G138" s="4">
        <f t="shared" ref="G138:G139" ca="1" si="172">P123</f>
        <v>-75.956678124999982</v>
      </c>
      <c r="H138" s="18">
        <f t="shared" ref="H138:H139" ca="1" si="173">Q123</f>
        <v>-152.566953125</v>
      </c>
      <c r="I138" s="18">
        <f t="shared" ref="I138:I139" ca="1" si="174">R123</f>
        <v>131.63520312499998</v>
      </c>
      <c r="J138" s="4">
        <f>INDEX($N$34:$N$45,MATCH(A132,$L$34:$L$45,-1)+1,1)</f>
        <v>245.7</v>
      </c>
      <c r="K138" s="17">
        <f ca="1">MAX(ABS(F138),IF(J138="---",0,0.3*J138))</f>
        <v>73.709999999999994</v>
      </c>
      <c r="L138" s="17">
        <f ca="1">MAX(ABS(G138),IF(J138="---",0,0.3*J138))</f>
        <v>75.956678124999982</v>
      </c>
      <c r="M138" s="17">
        <f ca="1">MAX(ABS(H138),J138)</f>
        <v>245.7</v>
      </c>
      <c r="N138" s="17">
        <f ca="1">MAX(ABS(I138),J138)</f>
        <v>245.7</v>
      </c>
      <c r="O138" s="6" t="s">
        <v>73</v>
      </c>
      <c r="P138" s="19">
        <f t="shared" ref="P138" ca="1" si="175">MAX(E138-$Z98*(1-((0.48*$Z97+E140)/(0.48*$Z97))^2),0)/(($F98-2*$F99)*$O$2)*1000</f>
        <v>0</v>
      </c>
      <c r="Q138" s="19">
        <f ca="1">MAX(K138-$Z98*(1-((0.48*$Z97+K140)/(0.48*$Z97))^2),0)/(($F98-2*$F99)*$O$2)*1000</f>
        <v>0</v>
      </c>
      <c r="R138" s="19">
        <f ca="1">MAX(L138-$Z98*(1-((0.48*$Z97+L140)/(0.48*$Z97))^2),0)/(($F98-2*$F99)*$O$2)*1000</f>
        <v>0.71132378790521922</v>
      </c>
      <c r="S138" s="19">
        <f ca="1">MAX(M138-$Z98*(1-((0.48*$Z97+M140)/(0.48*$Z97))^2),0)/(($F98-2*$F99)*$O$2)*1000</f>
        <v>6.7653059651489542</v>
      </c>
      <c r="T138" s="19">
        <f ca="1">MAX(N138-$Z98*(1-((0.48*$Z97+N140)/(0.48*$Z97))^2),0)/(($F98-2*$F99)*$O$2)*1000</f>
        <v>7.3100469371775585</v>
      </c>
      <c r="U138" s="17">
        <f ca="1">MAX(P138:T138)</f>
        <v>7.3100469371775585</v>
      </c>
      <c r="V138" s="49">
        <v>12.56</v>
      </c>
      <c r="W138" s="8">
        <f>2*V138*$O$2/10</f>
        <v>982.95652173913061</v>
      </c>
      <c r="X138" s="4">
        <f>W138*(F98-2*F99)/200</f>
        <v>304.71652173913049</v>
      </c>
    </row>
    <row r="139" spans="1:27" x14ac:dyDescent="0.35">
      <c r="D139" s="1" t="s">
        <v>55</v>
      </c>
      <c r="E139" s="17">
        <f ca="1">E124</f>
        <v>-22.078093750000001</v>
      </c>
      <c r="F139" s="18">
        <f t="shared" ca="1" si="171"/>
        <v>-45.036903125000002</v>
      </c>
      <c r="G139" s="18">
        <f t="shared" ca="1" si="172"/>
        <v>18.614715624999995</v>
      </c>
      <c r="H139" s="4">
        <f t="shared" ca="1" si="173"/>
        <v>-26.482528125000002</v>
      </c>
      <c r="I139" s="4">
        <f t="shared" ca="1" si="174"/>
        <v>6.0340624999996706E-2</v>
      </c>
      <c r="J139" s="4">
        <f>INDEX($O$34:$O$45,MATCH(A132,$L$34:$L$45,-1)+1,1)</f>
        <v>70.215599999999995</v>
      </c>
      <c r="K139" s="17">
        <f ca="1">MAX(ABS(F139),J139)</f>
        <v>70.215599999999995</v>
      </c>
      <c r="L139" s="17">
        <f ca="1">MAX(ABS(G139),J139)</f>
        <v>70.215599999999995</v>
      </c>
      <c r="M139" s="17">
        <f ca="1">MAX(ABS(H139),IF(J139="---",0,0.3*J139))</f>
        <v>26.482528125000002</v>
      </c>
      <c r="N139" s="17">
        <f ca="1">MAX(ABS(I139),IF(J139="---",0,0.3*J139))</f>
        <v>21.064679999999999</v>
      </c>
      <c r="O139" s="6" t="s">
        <v>74</v>
      </c>
      <c r="P139" s="19">
        <f t="shared" ref="P139" ca="1" si="176">MAX(E139-$Z99*(1-((0.48*$Z97+E140)/(0.48*$Z97))^2),0)/(($F97-2*$F99)*$O$2)*1000</f>
        <v>0</v>
      </c>
      <c r="Q139" s="19">
        <f ca="1">MAX(K139-$Z99*(1-((0.48*$Z97+K140)/(0.48*$Z97))^2),0)/(($F97-2*$F99)*$O$2)*1000</f>
        <v>3.6451206461608394</v>
      </c>
      <c r="R139" s="19">
        <f ca="1">MAX(L139-$Z99*(1-((0.48*$Z97+L140)/(0.48*$Z97))^2),0)/(($F97-2*$F99)*$O$2)*1000</f>
        <v>5.2340958371777315</v>
      </c>
      <c r="S139" s="19">
        <f ca="1">MAX(M139-$Z99*(1-((0.48*$Z97+M140)/(0.48*$Z97))^2),0)/(($F97-2*$F99)*$O$2)*1000</f>
        <v>0</v>
      </c>
      <c r="T139" s="19">
        <f ca="1">MAX(N139-$Z99*(1-((0.48*$Z97+N140)/(0.48*$Z97))^2),0)/(($F97-2*$F99)*$O$2)*1000</f>
        <v>0</v>
      </c>
      <c r="U139" s="17">
        <f ca="1">MAX(P139:T139)</f>
        <v>5.2340958371777315</v>
      </c>
      <c r="V139" s="49">
        <v>9.36</v>
      </c>
      <c r="W139" s="8">
        <f>2*V139*$O$2/10</f>
        <v>732.52173913043475</v>
      </c>
      <c r="X139" s="4">
        <f>W139*(F97-2*F99)/200</f>
        <v>80.577391304347827</v>
      </c>
    </row>
    <row r="140" spans="1:27" x14ac:dyDescent="0.35">
      <c r="D140" s="1" t="s">
        <v>12</v>
      </c>
      <c r="E140" s="20">
        <f ca="1">E127</f>
        <v>-369.56</v>
      </c>
      <c r="F140" s="8">
        <f ca="1">O127</f>
        <v>-287.93459999999999</v>
      </c>
      <c r="G140" s="8">
        <f ca="1">P127</f>
        <v>-178.92140000000001</v>
      </c>
      <c r="H140" s="8">
        <f ca="1">Q127</f>
        <v>-255.99709999999999</v>
      </c>
      <c r="I140" s="8">
        <f ca="1">R127</f>
        <v>-210.85890000000001</v>
      </c>
      <c r="K140" s="17">
        <f ca="1">F140</f>
        <v>-287.93459999999999</v>
      </c>
      <c r="L140" s="17">
        <f t="shared" ref="L140" ca="1" si="177">G140</f>
        <v>-178.92140000000001</v>
      </c>
      <c r="M140" s="17">
        <f t="shared" ref="M140" ca="1" si="178">H140</f>
        <v>-255.99709999999999</v>
      </c>
      <c r="N140" s="17">
        <f t="shared" ref="N140" ca="1" si="179">I140</f>
        <v>-210.85890000000001</v>
      </c>
    </row>
    <row r="141" spans="1:27" x14ac:dyDescent="0.35">
      <c r="D141" s="7" t="s">
        <v>75</v>
      </c>
      <c r="E141" s="4">
        <f ca="1">($Z98+$X138)*(1-ABS((0.48*$Z97+E140)/(0.48*$Z97+$W138))^(1+1/(1+$W138/$Z97)))</f>
        <v>423.47590386869865</v>
      </c>
      <c r="K141" s="4">
        <f t="shared" ref="K141:N141" ca="1" si="180">($Z98+$X138)*(1-ABS((0.48*$Z97+K140)/(0.48*$Z97+$W138))^(1+1/(1+$W138/$Z97)))</f>
        <v>405.25056028234462</v>
      </c>
      <c r="L141" s="4">
        <f t="shared" ca="1" si="180"/>
        <v>379.34066370893618</v>
      </c>
      <c r="M141" s="4">
        <f t="shared" ca="1" si="180"/>
        <v>397.8441406575173</v>
      </c>
      <c r="N141" s="4">
        <f t="shared" ca="1" si="180"/>
        <v>387.11526666688854</v>
      </c>
    </row>
    <row r="142" spans="1:27" x14ac:dyDescent="0.35">
      <c r="D142" s="7" t="s">
        <v>76</v>
      </c>
      <c r="E142" s="4">
        <f ca="1">($Z99+$X139)*(1-ABS((0.48*$Z97+E140)/(0.48*$Z97+$W139))^(1+1/(1+$W139/$Z97)))</f>
        <v>135.81472562518212</v>
      </c>
      <c r="K142" s="4">
        <f t="shared" ref="K142:N142" ca="1" si="181">($Z99+$X139)*(1-ABS((0.48*$Z97+K140)/(0.48*$Z97+$W139))^(1+1/(1+$W139/$Z97)))</f>
        <v>128.38385648582633</v>
      </c>
      <c r="L142" s="4">
        <f t="shared" ca="1" si="181"/>
        <v>117.77509628043755</v>
      </c>
      <c r="M142" s="4">
        <f t="shared" ca="1" si="181"/>
        <v>125.35638310879989</v>
      </c>
      <c r="N142" s="4">
        <f t="shared" ca="1" si="181"/>
        <v>120.96350064151665</v>
      </c>
    </row>
    <row r="143" spans="1:27" x14ac:dyDescent="0.35">
      <c r="A143" t="str">
        <f ca="1">IF(MAX(E143:N143)&gt;1,"non verificato","verificato")</f>
        <v>verificato</v>
      </c>
      <c r="D143" s="7" t="s">
        <v>77</v>
      </c>
      <c r="E143" s="3">
        <f ca="1">ABS(E138/E141)^1.5+ABS(E139/E142)^1.5</f>
        <v>7.4368245849968456E-2</v>
      </c>
      <c r="K143" s="3">
        <f t="shared" ref="K143:N143" ca="1" si="182">ABS(K138/K141)^1.5+ABS(K139/K142)^1.5</f>
        <v>0.48204043646922734</v>
      </c>
      <c r="L143" s="3">
        <f t="shared" ca="1" si="182"/>
        <v>0.54993033918777645</v>
      </c>
      <c r="M143" s="3">
        <f t="shared" ca="1" si="182"/>
        <v>0.58243133950971537</v>
      </c>
      <c r="N143" s="3">
        <f t="shared" ca="1" si="182"/>
        <v>0.57831609389877925</v>
      </c>
    </row>
    <row r="144" spans="1:27" x14ac:dyDescent="0.35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</row>
    <row r="146" spans="1:27" x14ac:dyDescent="0.35">
      <c r="A146" t="s">
        <v>21</v>
      </c>
      <c r="B146" s="1">
        <f ca="1">$A$5</f>
        <v>20</v>
      </c>
      <c r="D146" t="s">
        <v>22</v>
      </c>
      <c r="E146" s="1" t="s">
        <v>23</v>
      </c>
      <c r="F146" s="46">
        <v>30</v>
      </c>
      <c r="G146" t="s">
        <v>24</v>
      </c>
      <c r="H146" t="s">
        <v>25</v>
      </c>
      <c r="L146" t="s">
        <v>26</v>
      </c>
      <c r="M146" s="46">
        <v>30</v>
      </c>
      <c r="N146" t="s">
        <v>24</v>
      </c>
      <c r="O146" t="s">
        <v>27</v>
      </c>
      <c r="V146" t="s">
        <v>28</v>
      </c>
      <c r="W146" s="1">
        <f ca="1">MATCH(B147,$C$5:$C$27,-1)</f>
        <v>9</v>
      </c>
      <c r="Y146" s="7" t="s">
        <v>29</v>
      </c>
      <c r="Z146" s="8">
        <f>F146*F147*$O$1/10</f>
        <v>2975</v>
      </c>
      <c r="AA146" s="5" t="s">
        <v>30</v>
      </c>
    </row>
    <row r="147" spans="1:27" x14ac:dyDescent="0.35">
      <c r="A147" t="s">
        <v>31</v>
      </c>
      <c r="B147" s="51">
        <f>MAX(1,B98-1)</f>
        <v>3</v>
      </c>
      <c r="E147" s="1" t="s">
        <v>32</v>
      </c>
      <c r="F147" s="46">
        <v>70</v>
      </c>
      <c r="G147" t="s">
        <v>24</v>
      </c>
      <c r="H147" t="s">
        <v>33</v>
      </c>
      <c r="L147" t="s">
        <v>34</v>
      </c>
      <c r="M147" s="46">
        <v>30</v>
      </c>
      <c r="N147" t="s">
        <v>24</v>
      </c>
      <c r="O147" t="s">
        <v>35</v>
      </c>
      <c r="Y147" s="7" t="s">
        <v>36</v>
      </c>
      <c r="Z147" s="1">
        <f>0.12*Z146*F147/100</f>
        <v>249.9</v>
      </c>
      <c r="AA147" s="5" t="s">
        <v>37</v>
      </c>
    </row>
    <row r="148" spans="1:27" x14ac:dyDescent="0.35">
      <c r="B148" s="53" t="str">
        <f>IF(B147=B98,"duplicato","")</f>
        <v/>
      </c>
      <c r="E148" s="1" t="s">
        <v>38</v>
      </c>
      <c r="F148" s="58">
        <f>$L$3</f>
        <v>4</v>
      </c>
      <c r="G148" t="s">
        <v>24</v>
      </c>
      <c r="H148" t="s">
        <v>39</v>
      </c>
      <c r="L148" t="s">
        <v>40</v>
      </c>
      <c r="M148" s="48">
        <v>320</v>
      </c>
      <c r="N148" t="s">
        <v>24</v>
      </c>
      <c r="O148" t="s">
        <v>41</v>
      </c>
      <c r="Y148" s="7" t="s">
        <v>42</v>
      </c>
      <c r="Z148" s="1">
        <f>0.12*Z146*F146/100</f>
        <v>107.1</v>
      </c>
      <c r="AA148" s="5" t="s">
        <v>37</v>
      </c>
    </row>
    <row r="150" spans="1:27" x14ac:dyDescent="0.35">
      <c r="A150" t="s">
        <v>43</v>
      </c>
      <c r="B150" s="9" t="s">
        <v>44</v>
      </c>
      <c r="C150" s="1" t="s">
        <v>45</v>
      </c>
      <c r="E150" s="2" t="s">
        <v>46</v>
      </c>
      <c r="F150" s="2" t="s">
        <v>47</v>
      </c>
      <c r="G150" s="2" t="s">
        <v>48</v>
      </c>
      <c r="H150" s="2" t="s">
        <v>49</v>
      </c>
      <c r="I150" s="2" t="s">
        <v>50</v>
      </c>
      <c r="J150" s="2" t="s">
        <v>51</v>
      </c>
      <c r="K150" s="2" t="s">
        <v>52</v>
      </c>
      <c r="L150" s="2" t="s">
        <v>53</v>
      </c>
      <c r="O150" s="24"/>
    </row>
    <row r="151" spans="1:27" x14ac:dyDescent="0.35">
      <c r="D151" s="1" t="s">
        <v>54</v>
      </c>
      <c r="E151" s="4">
        <f t="shared" ref="E151" ca="1" si="183">INDEX(O$5:O$27,$W146,1)</f>
        <v>23.736000000000001</v>
      </c>
      <c r="F151" s="4">
        <f t="shared" ref="F151" ca="1" si="184">INDEX(P$5:P$27,$W146,1)</f>
        <v>13.856</v>
      </c>
      <c r="G151" s="4">
        <f t="shared" ref="G151" ca="1" si="185">INDEX(Q$5:Q$27,$W146,1)</f>
        <v>-26.103999999999999</v>
      </c>
      <c r="H151" s="4">
        <f t="shared" ref="H151" ca="1" si="186">INDEX(R$5:R$27,$W146,1)</f>
        <v>242.77</v>
      </c>
      <c r="I151" s="4">
        <f t="shared" ref="I151" ca="1" si="187">INDEX(S$5:S$27,$W146,1)</f>
        <v>24.445</v>
      </c>
      <c r="J151" s="4">
        <f t="shared" ref="J151" ca="1" si="188">INDEX(T$5:T$27,$W146,1)</f>
        <v>35.963000000000001</v>
      </c>
    </row>
    <row r="152" spans="1:27" x14ac:dyDescent="0.35">
      <c r="D152" s="1" t="s">
        <v>55</v>
      </c>
      <c r="E152" s="4">
        <f t="shared" ref="E152:J152" ca="1" si="189">INDEX(E$5:E$27,$W146,1)</f>
        <v>25.946999999999999</v>
      </c>
      <c r="F152" s="4">
        <f t="shared" ca="1" si="189"/>
        <v>15.528</v>
      </c>
      <c r="G152" s="4">
        <f t="shared" ca="1" si="189"/>
        <v>54.503</v>
      </c>
      <c r="H152" s="4">
        <f t="shared" ca="1" si="189"/>
        <v>6.5170000000000003</v>
      </c>
      <c r="I152" s="4">
        <f t="shared" ca="1" si="189"/>
        <v>0.74399999999999999</v>
      </c>
      <c r="J152" s="4">
        <f t="shared" ca="1" si="189"/>
        <v>1.095</v>
      </c>
    </row>
    <row r="153" spans="1:27" x14ac:dyDescent="0.35">
      <c r="D153" s="1" t="s">
        <v>56</v>
      </c>
      <c r="E153" s="4">
        <f t="shared" ref="E153" ca="1" si="190">INDEX(O$5:O$27,$W146+2,1)</f>
        <v>15.166</v>
      </c>
      <c r="F153" s="4">
        <f t="shared" ref="F153" ca="1" si="191">INDEX(P$5:P$27,$W146+2,1)</f>
        <v>8.8350000000000009</v>
      </c>
      <c r="G153" s="4">
        <f t="shared" ref="G153" ca="1" si="192">INDEX(Q$5:Q$27,$W146+2,1)</f>
        <v>-15.407</v>
      </c>
      <c r="H153" s="4">
        <f t="shared" ref="H153" ca="1" si="193">INDEX(R$5:R$27,$W146+2,1)</f>
        <v>142.91</v>
      </c>
      <c r="I153" s="4">
        <f t="shared" ref="I153" ca="1" si="194">INDEX(S$5:S$27,$W146+2,1)</f>
        <v>14.451000000000001</v>
      </c>
      <c r="J153" s="4">
        <f t="shared" ref="J153" ca="1" si="195">INDEX(T$5:T$27,$W146+2,1)</f>
        <v>21.26</v>
      </c>
    </row>
    <row r="154" spans="1:27" x14ac:dyDescent="0.35">
      <c r="D154" s="1" t="s">
        <v>57</v>
      </c>
      <c r="E154" s="4">
        <f t="shared" ref="E154:J154" ca="1" si="196">INDEX(E$5:E$27,$W146+2,1)</f>
        <v>15.897</v>
      </c>
      <c r="F154" s="4">
        <f t="shared" ca="1" si="196"/>
        <v>9.5150000000000006</v>
      </c>
      <c r="G154" s="4">
        <f t="shared" ca="1" si="196"/>
        <v>33.520000000000003</v>
      </c>
      <c r="H154" s="4">
        <f t="shared" ca="1" si="196"/>
        <v>4.0019999999999998</v>
      </c>
      <c r="I154" s="4">
        <f t="shared" ca="1" si="196"/>
        <v>0.45700000000000002</v>
      </c>
      <c r="J154" s="4">
        <f t="shared" ca="1" si="196"/>
        <v>0.67200000000000004</v>
      </c>
      <c r="M154" t="s">
        <v>107</v>
      </c>
    </row>
    <row r="155" spans="1:27" x14ac:dyDescent="0.35">
      <c r="D155" s="1" t="s">
        <v>12</v>
      </c>
      <c r="E155" s="4">
        <f t="shared" ref="E155" ca="1" si="197">INDEX(Y$5:Y$27,$W146+3,1)</f>
        <v>-596.71100000000001</v>
      </c>
      <c r="F155" s="4">
        <f t="shared" ref="F155" ca="1" si="198">INDEX(Z$5:Z$27,$W146+3,1)</f>
        <v>-376.233</v>
      </c>
      <c r="G155" s="4">
        <f t="shared" ref="G155" ca="1" si="199">INDEX(AA$5:AA$27,$W146+3,1)</f>
        <v>-108.765</v>
      </c>
      <c r="H155" s="4">
        <f t="shared" ref="H155" ca="1" si="200">INDEX(AB$5:AB$27,$W146+3,1)</f>
        <v>-12.564</v>
      </c>
      <c r="I155" s="4">
        <f t="shared" ref="I155" ca="1" si="201">INDEX(AC$5:AC$27,$W146+3,1)</f>
        <v>-1.4419999999999999</v>
      </c>
      <c r="J155" s="4">
        <f t="shared" ref="J155" ca="1" si="202">INDEX(AD$5:AD$27,$W146+3,1)</f>
        <v>-2.121</v>
      </c>
      <c r="K155" s="4">
        <f>L155*1.3</f>
        <v>0</v>
      </c>
      <c r="L155" s="49">
        <f>IF(B148="duplicato",L106,L113)</f>
        <v>0</v>
      </c>
      <c r="M155" t="s">
        <v>58</v>
      </c>
    </row>
    <row r="156" spans="1:27" x14ac:dyDescent="0.35">
      <c r="M156" t="s">
        <v>103</v>
      </c>
    </row>
    <row r="157" spans="1:27" x14ac:dyDescent="0.35">
      <c r="B157" s="9" t="s">
        <v>44</v>
      </c>
      <c r="C157" s="1" t="s">
        <v>59</v>
      </c>
      <c r="E157" s="2" t="s">
        <v>46</v>
      </c>
      <c r="F157" s="2" t="s">
        <v>47</v>
      </c>
      <c r="G157" s="2" t="s">
        <v>48</v>
      </c>
      <c r="H157" s="2" t="s">
        <v>49</v>
      </c>
      <c r="I157" s="2" t="s">
        <v>50</v>
      </c>
      <c r="J157" s="2" t="s">
        <v>51</v>
      </c>
      <c r="K157" s="2" t="s">
        <v>52</v>
      </c>
      <c r="L157" s="2" t="s">
        <v>53</v>
      </c>
    </row>
    <row r="158" spans="1:27" x14ac:dyDescent="0.35">
      <c r="D158" s="1" t="s">
        <v>54</v>
      </c>
      <c r="E158" s="4">
        <f t="shared" ref="E158" ca="1" si="203">INDEX(O$5:O$27,$W146+1,1)</f>
        <v>-24.794</v>
      </c>
      <c r="F158" s="4">
        <f t="shared" ref="F158" ca="1" si="204">INDEX(P$5:P$27,$W146+1,1)</f>
        <v>-14.416</v>
      </c>
      <c r="G158" s="4">
        <f t="shared" ref="G158" ca="1" si="205">INDEX(Q$5:Q$27,$W146+1,1)</f>
        <v>23.259</v>
      </c>
      <c r="H158" s="4">
        <f t="shared" ref="H158" ca="1" si="206">INDEX(R$5:R$27,$W146+1,1)</f>
        <v>-214.85300000000001</v>
      </c>
      <c r="I158" s="4">
        <f t="shared" ref="I158" ca="1" si="207">INDEX(S$5:S$27,$W146+1,1)</f>
        <v>-21.797999999999998</v>
      </c>
      <c r="J158" s="4">
        <f t="shared" ref="J158" ca="1" si="208">INDEX(T$5:T$27,$W146+1,1)</f>
        <v>-32.07</v>
      </c>
    </row>
    <row r="159" spans="1:27" x14ac:dyDescent="0.35">
      <c r="D159" s="1" t="s">
        <v>55</v>
      </c>
      <c r="E159" s="4">
        <f t="shared" ref="E159:J159" ca="1" si="209">INDEX(E$5:E$27,$W146+1,1)</f>
        <v>-24.922999999999998</v>
      </c>
      <c r="F159" s="4">
        <f t="shared" ca="1" si="209"/>
        <v>-14.919</v>
      </c>
      <c r="G159" s="4">
        <f t="shared" ca="1" si="209"/>
        <v>-52.765000000000001</v>
      </c>
      <c r="H159" s="4">
        <f t="shared" ca="1" si="209"/>
        <v>-6.2889999999999997</v>
      </c>
      <c r="I159" s="4">
        <f t="shared" ca="1" si="209"/>
        <v>-0.71699999999999997</v>
      </c>
      <c r="J159" s="4">
        <f t="shared" ca="1" si="209"/>
        <v>-1.0549999999999999</v>
      </c>
    </row>
    <row r="160" spans="1:27" x14ac:dyDescent="0.35">
      <c r="D160" s="1" t="s">
        <v>56</v>
      </c>
      <c r="E160" s="4">
        <f ca="1">E153</f>
        <v>15.166</v>
      </c>
      <c r="F160" s="4">
        <f t="shared" ref="F160:J160" ca="1" si="210">F153</f>
        <v>8.8350000000000009</v>
      </c>
      <c r="G160" s="4">
        <f t="shared" ca="1" si="210"/>
        <v>-15.407</v>
      </c>
      <c r="H160" s="4">
        <f t="shared" ca="1" si="210"/>
        <v>142.91</v>
      </c>
      <c r="I160" s="4">
        <f t="shared" ca="1" si="210"/>
        <v>14.451000000000001</v>
      </c>
      <c r="J160" s="4">
        <f t="shared" ca="1" si="210"/>
        <v>21.26</v>
      </c>
    </row>
    <row r="161" spans="2:18" x14ac:dyDescent="0.35">
      <c r="D161" s="1" t="s">
        <v>57</v>
      </c>
      <c r="E161" s="4">
        <f ca="1">E154</f>
        <v>15.897</v>
      </c>
      <c r="F161" s="4">
        <f t="shared" ref="F161:J161" ca="1" si="211">F154</f>
        <v>9.5150000000000006</v>
      </c>
      <c r="G161" s="4">
        <f t="shared" ca="1" si="211"/>
        <v>33.520000000000003</v>
      </c>
      <c r="H161" s="4">
        <f t="shared" ca="1" si="211"/>
        <v>4.0019999999999998</v>
      </c>
      <c r="I161" s="4">
        <f t="shared" ca="1" si="211"/>
        <v>0.45700000000000002</v>
      </c>
      <c r="J161" s="4">
        <f t="shared" ca="1" si="211"/>
        <v>0.67200000000000004</v>
      </c>
    </row>
    <row r="162" spans="2:18" x14ac:dyDescent="0.35">
      <c r="D162" s="1" t="s">
        <v>12</v>
      </c>
      <c r="E162" s="4">
        <f ca="1">E155</f>
        <v>-596.71100000000001</v>
      </c>
      <c r="F162" s="4">
        <f t="shared" ref="F162:J162" ca="1" si="212">F155</f>
        <v>-376.233</v>
      </c>
      <c r="G162" s="4">
        <f t="shared" ca="1" si="212"/>
        <v>-108.765</v>
      </c>
      <c r="H162" s="4">
        <f t="shared" ca="1" si="212"/>
        <v>-12.564</v>
      </c>
      <c r="I162" s="4">
        <f t="shared" ca="1" si="212"/>
        <v>-1.4419999999999999</v>
      </c>
      <c r="J162" s="4">
        <f t="shared" ca="1" si="212"/>
        <v>-2.121</v>
      </c>
      <c r="K162" s="4">
        <f>L162*1.3</f>
        <v>0</v>
      </c>
      <c r="L162" s="49">
        <f>-F146*F147*(M148-(M146+M147))*$W$1/1000000+L155</f>
        <v>0</v>
      </c>
    </row>
    <row r="164" spans="2:18" s="10" customFormat="1" x14ac:dyDescent="0.35">
      <c r="B164" s="11" t="s">
        <v>60</v>
      </c>
      <c r="C164" s="12" t="s">
        <v>45</v>
      </c>
      <c r="E164" s="13" t="s">
        <v>46</v>
      </c>
      <c r="F164" s="13" t="s">
        <v>47</v>
      </c>
      <c r="G164" s="13" t="s">
        <v>48</v>
      </c>
      <c r="H164" s="13" t="s">
        <v>49</v>
      </c>
      <c r="I164" s="13" t="s">
        <v>50</v>
      </c>
      <c r="J164" s="13" t="s">
        <v>51</v>
      </c>
      <c r="K164" s="13" t="s">
        <v>61</v>
      </c>
      <c r="L164" s="13" t="s">
        <v>62</v>
      </c>
      <c r="M164" s="13" t="s">
        <v>63</v>
      </c>
      <c r="N164" s="13" t="s">
        <v>64</v>
      </c>
      <c r="O164" s="13" t="s">
        <v>65</v>
      </c>
      <c r="P164" s="13" t="s">
        <v>66</v>
      </c>
      <c r="Q164" s="13" t="s">
        <v>67</v>
      </c>
      <c r="R164" s="13" t="s">
        <v>68</v>
      </c>
    </row>
    <row r="165" spans="2:18" s="10" customFormat="1" x14ac:dyDescent="0.35">
      <c r="D165" s="12" t="s">
        <v>54</v>
      </c>
      <c r="E165" s="14">
        <f t="shared" ref="E165:F165" ca="1" si="213">E151-(E151-E158)/$M148*$M146</f>
        <v>19.1863125</v>
      </c>
      <c r="F165" s="14">
        <f t="shared" ca="1" si="213"/>
        <v>11.205500000000001</v>
      </c>
      <c r="G165" s="14">
        <f ca="1">G151-(G151-G158)/$M148*$M146</f>
        <v>-21.476218750000001</v>
      </c>
      <c r="H165" s="14">
        <f t="shared" ref="H165:J165" ca="1" si="214">H151-(H151-H158)/$M148*$M146</f>
        <v>199.86784375000002</v>
      </c>
      <c r="I165" s="14">
        <f t="shared" ca="1" si="214"/>
        <v>20.109718749999999</v>
      </c>
      <c r="J165" s="14">
        <f t="shared" ca="1" si="214"/>
        <v>29.584906250000003</v>
      </c>
      <c r="K165" s="14">
        <f ca="1">(ABS(G165)+ABS(I165))*SIGN(G165)</f>
        <v>-41.5859375</v>
      </c>
      <c r="L165" s="14">
        <f ca="1">(ABS(H165)+ABS(J165))*SIGN(H165)</f>
        <v>229.45275000000004</v>
      </c>
      <c r="M165" s="14">
        <f ca="1">(ABS(K165)+0.3*ABS(L165))*SIGN(K165)</f>
        <v>-110.42176250000001</v>
      </c>
      <c r="N165" s="14">
        <f t="shared" ref="N165:N169" ca="1" si="215">(ABS(L165)+0.3*ABS(K165))*SIGN(L165)</f>
        <v>241.92853125000005</v>
      </c>
      <c r="O165" s="14">
        <f ca="1">F165+M165</f>
        <v>-99.216262500000013</v>
      </c>
      <c r="P165" s="14">
        <f ca="1">F165-M165</f>
        <v>121.62726250000001</v>
      </c>
      <c r="Q165" s="14">
        <f ca="1">F165+N165</f>
        <v>253.13403125000005</v>
      </c>
      <c r="R165" s="14">
        <f ca="1">F165-N165</f>
        <v>-230.72303125000005</v>
      </c>
    </row>
    <row r="166" spans="2:18" s="10" customFormat="1" x14ac:dyDescent="0.35">
      <c r="D166" s="12" t="s">
        <v>55</v>
      </c>
      <c r="E166" s="14">
        <f t="shared" ref="E166:F166" ca="1" si="216">E152-(E152-E159)/$M148*$M146</f>
        <v>21.177937499999999</v>
      </c>
      <c r="F166" s="14">
        <f t="shared" ca="1" si="216"/>
        <v>12.67359375</v>
      </c>
      <c r="G166" s="14">
        <f ca="1">G152-(G152-G159)/$M148*$M146</f>
        <v>44.446624999999997</v>
      </c>
      <c r="H166" s="14">
        <f t="shared" ref="H166:J166" ca="1" si="217">H152-(H152-H159)/$M148*$M146</f>
        <v>5.3164375000000001</v>
      </c>
      <c r="I166" s="14">
        <f t="shared" ca="1" si="217"/>
        <v>0.60703125000000002</v>
      </c>
      <c r="J166" s="14">
        <f t="shared" ca="1" si="217"/>
        <v>0.8934375</v>
      </c>
      <c r="K166" s="14">
        <f t="shared" ref="K166:K169" ca="1" si="218">(ABS(G166)+ABS(I166))*SIGN(G166)</f>
        <v>45.053656249999996</v>
      </c>
      <c r="L166" s="14">
        <f t="shared" ref="L166:L169" ca="1" si="219">(ABS(H166)+ABS(J166))*SIGN(H166)</f>
        <v>6.2098750000000003</v>
      </c>
      <c r="M166" s="14">
        <f t="shared" ref="M166:M169" ca="1" si="220">(ABS(K166)+0.3*ABS(L166))*SIGN(K166)</f>
        <v>46.916618749999998</v>
      </c>
      <c r="N166" s="14">
        <f t="shared" ca="1" si="215"/>
        <v>19.725971874999999</v>
      </c>
      <c r="O166" s="14">
        <f t="shared" ref="O166:O168" ca="1" si="221">F166+M166</f>
        <v>59.5902125</v>
      </c>
      <c r="P166" s="14">
        <f t="shared" ref="P166:P168" ca="1" si="222">F166-M166</f>
        <v>-34.243024999999996</v>
      </c>
      <c r="Q166" s="14">
        <f t="shared" ref="Q166:Q168" ca="1" si="223">F166+N166</f>
        <v>32.399565625000001</v>
      </c>
      <c r="R166" s="14">
        <f t="shared" ref="R166:R168" ca="1" si="224">F166-N166</f>
        <v>-7.0523781249999988</v>
      </c>
    </row>
    <row r="167" spans="2:18" s="10" customFormat="1" x14ac:dyDescent="0.35">
      <c r="D167" s="12" t="s">
        <v>56</v>
      </c>
      <c r="E167" s="14">
        <f t="shared" ref="E167:J167" ca="1" si="225">E153</f>
        <v>15.166</v>
      </c>
      <c r="F167" s="14">
        <f t="shared" ca="1" si="225"/>
        <v>8.8350000000000009</v>
      </c>
      <c r="G167" s="14">
        <f t="shared" ca="1" si="225"/>
        <v>-15.407</v>
      </c>
      <c r="H167" s="14">
        <f t="shared" ca="1" si="225"/>
        <v>142.91</v>
      </c>
      <c r="I167" s="14">
        <f t="shared" ca="1" si="225"/>
        <v>14.451000000000001</v>
      </c>
      <c r="J167" s="14">
        <f t="shared" ca="1" si="225"/>
        <v>21.26</v>
      </c>
      <c r="K167" s="14">
        <f t="shared" ca="1" si="218"/>
        <v>-29.858000000000001</v>
      </c>
      <c r="L167" s="14">
        <f t="shared" ca="1" si="219"/>
        <v>164.17</v>
      </c>
      <c r="M167" s="14">
        <f t="shared" ca="1" si="220"/>
        <v>-79.108999999999995</v>
      </c>
      <c r="N167" s="14">
        <f t="shared" ca="1" si="215"/>
        <v>173.12739999999999</v>
      </c>
      <c r="O167" s="14">
        <f t="shared" ca="1" si="221"/>
        <v>-70.274000000000001</v>
      </c>
      <c r="P167" s="14">
        <f t="shared" ca="1" si="222"/>
        <v>87.943999999999988</v>
      </c>
      <c r="Q167" s="14">
        <f t="shared" ca="1" si="223"/>
        <v>181.9624</v>
      </c>
      <c r="R167" s="14">
        <f t="shared" ca="1" si="224"/>
        <v>-164.29239999999999</v>
      </c>
    </row>
    <row r="168" spans="2:18" s="10" customFormat="1" x14ac:dyDescent="0.35">
      <c r="D168" s="12" t="s">
        <v>57</v>
      </c>
      <c r="E168" s="14">
        <f t="shared" ref="E168:J168" ca="1" si="226">E154</f>
        <v>15.897</v>
      </c>
      <c r="F168" s="14">
        <f t="shared" ca="1" si="226"/>
        <v>9.5150000000000006</v>
      </c>
      <c r="G168" s="14">
        <f t="shared" ca="1" si="226"/>
        <v>33.520000000000003</v>
      </c>
      <c r="H168" s="14">
        <f t="shared" ca="1" si="226"/>
        <v>4.0019999999999998</v>
      </c>
      <c r="I168" s="14">
        <f t="shared" ca="1" si="226"/>
        <v>0.45700000000000002</v>
      </c>
      <c r="J168" s="14">
        <f t="shared" ca="1" si="226"/>
        <v>0.67200000000000004</v>
      </c>
      <c r="K168" s="14">
        <f t="shared" ca="1" si="218"/>
        <v>33.977000000000004</v>
      </c>
      <c r="L168" s="14">
        <f t="shared" ca="1" si="219"/>
        <v>4.6739999999999995</v>
      </c>
      <c r="M168" s="14">
        <f t="shared" ca="1" si="220"/>
        <v>35.379200000000004</v>
      </c>
      <c r="N168" s="14">
        <f t="shared" ca="1" si="215"/>
        <v>14.867100000000001</v>
      </c>
      <c r="O168" s="14">
        <f t="shared" ca="1" si="221"/>
        <v>44.894200000000005</v>
      </c>
      <c r="P168" s="14">
        <f t="shared" ca="1" si="222"/>
        <v>-25.864200000000004</v>
      </c>
      <c r="Q168" s="14">
        <f t="shared" ca="1" si="223"/>
        <v>24.382100000000001</v>
      </c>
      <c r="R168" s="14">
        <f t="shared" ca="1" si="224"/>
        <v>-5.3521000000000001</v>
      </c>
    </row>
    <row r="169" spans="2:18" s="10" customFormat="1" x14ac:dyDescent="0.35">
      <c r="D169" s="12" t="s">
        <v>12</v>
      </c>
      <c r="E169" s="14">
        <f ca="1">E155+K155</f>
        <v>-596.71100000000001</v>
      </c>
      <c r="F169" s="14">
        <f ca="1">F155+L155</f>
        <v>-376.233</v>
      </c>
      <c r="G169" s="14">
        <f t="shared" ref="G169:J169" ca="1" si="227">G155</f>
        <v>-108.765</v>
      </c>
      <c r="H169" s="14">
        <f t="shared" ca="1" si="227"/>
        <v>-12.564</v>
      </c>
      <c r="I169" s="14">
        <f t="shared" ca="1" si="227"/>
        <v>-1.4419999999999999</v>
      </c>
      <c r="J169" s="14">
        <f t="shared" ca="1" si="227"/>
        <v>-2.121</v>
      </c>
      <c r="K169" s="14">
        <f t="shared" ca="1" si="218"/>
        <v>-110.20699999999999</v>
      </c>
      <c r="L169" s="14">
        <f t="shared" ca="1" si="219"/>
        <v>-14.685</v>
      </c>
      <c r="M169" s="14">
        <f t="shared" ca="1" si="220"/>
        <v>-114.6125</v>
      </c>
      <c r="N169" s="14">
        <f t="shared" ca="1" si="215"/>
        <v>-47.747099999999996</v>
      </c>
      <c r="O169" s="14">
        <f ca="1">F169+M169</f>
        <v>-490.84550000000002</v>
      </c>
      <c r="P169" s="14">
        <f ca="1">F169-M169</f>
        <v>-261.62049999999999</v>
      </c>
      <c r="Q169" s="14">
        <f ca="1">F169+N169</f>
        <v>-423.98009999999999</v>
      </c>
      <c r="R169" s="14">
        <f ca="1">F169-N169</f>
        <v>-328.48590000000002</v>
      </c>
    </row>
    <row r="170" spans="2:18" s="10" customFormat="1" x14ac:dyDescent="0.35"/>
    <row r="171" spans="2:18" s="10" customFormat="1" x14ac:dyDescent="0.35">
      <c r="B171" s="11" t="s">
        <v>60</v>
      </c>
      <c r="C171" s="12" t="s">
        <v>59</v>
      </c>
      <c r="E171" s="13" t="s">
        <v>46</v>
      </c>
      <c r="F171" s="13" t="s">
        <v>47</v>
      </c>
      <c r="G171" s="13" t="s">
        <v>48</v>
      </c>
      <c r="H171" s="13" t="s">
        <v>49</v>
      </c>
      <c r="I171" s="13" t="s">
        <v>50</v>
      </c>
      <c r="J171" s="13" t="s">
        <v>51</v>
      </c>
      <c r="K171" s="13" t="s">
        <v>61</v>
      </c>
      <c r="L171" s="13" t="s">
        <v>62</v>
      </c>
      <c r="M171" s="13" t="s">
        <v>63</v>
      </c>
      <c r="N171" s="13" t="s">
        <v>64</v>
      </c>
      <c r="O171" s="13" t="s">
        <v>65</v>
      </c>
      <c r="P171" s="13" t="s">
        <v>66</v>
      </c>
      <c r="Q171" s="13" t="s">
        <v>67</v>
      </c>
      <c r="R171" s="13" t="s">
        <v>68</v>
      </c>
    </row>
    <row r="172" spans="2:18" s="10" customFormat="1" x14ac:dyDescent="0.35">
      <c r="D172" s="12" t="s">
        <v>54</v>
      </c>
      <c r="E172" s="14">
        <f t="shared" ref="E172:F172" ca="1" si="228">E158+(E151-E158)/$M148*$M147</f>
        <v>-20.244312499999999</v>
      </c>
      <c r="F172" s="14">
        <f t="shared" ca="1" si="228"/>
        <v>-11.765499999999999</v>
      </c>
      <c r="G172" s="14">
        <f ca="1">G158+(G151-G158)/$M148*$M147</f>
        <v>18.631218750000002</v>
      </c>
      <c r="H172" s="14">
        <f t="shared" ref="H172:J172" ca="1" si="229">H158+(H151-H158)/$M148*$M147</f>
        <v>-171.95084374999999</v>
      </c>
      <c r="I172" s="14">
        <f t="shared" ca="1" si="229"/>
        <v>-17.462718750000001</v>
      </c>
      <c r="J172" s="14">
        <f t="shared" ca="1" si="229"/>
        <v>-25.691906250000002</v>
      </c>
      <c r="K172" s="14">
        <f ca="1">(ABS(G172)+ABS(I172))*SIGN(G172)</f>
        <v>36.093937500000003</v>
      </c>
      <c r="L172" s="14">
        <f ca="1">(ABS(H172)+ABS(J172))*SIGN(H172)</f>
        <v>-197.64274999999998</v>
      </c>
      <c r="M172" s="14">
        <f t="shared" ref="M172:M176" ca="1" si="230">(ABS(K172)+0.3*ABS(L172))*SIGN(K172)</f>
        <v>95.386762500000003</v>
      </c>
      <c r="N172" s="14">
        <f t="shared" ref="N172:N176" ca="1" si="231">(ABS(L172)+0.3*ABS(K172))*SIGN(L172)</f>
        <v>-208.47093124999998</v>
      </c>
      <c r="O172" s="14">
        <f ca="1">F172+M172</f>
        <v>83.6212625</v>
      </c>
      <c r="P172" s="14">
        <f ca="1">F172-M172</f>
        <v>-107.15226250000001</v>
      </c>
      <c r="Q172" s="14">
        <f ca="1">F172+N172</f>
        <v>-220.23643124999998</v>
      </c>
      <c r="R172" s="14">
        <f ca="1">F172-N172</f>
        <v>196.70543124999998</v>
      </c>
    </row>
    <row r="173" spans="2:18" s="10" customFormat="1" x14ac:dyDescent="0.35">
      <c r="D173" s="12" t="s">
        <v>55</v>
      </c>
      <c r="E173" s="14">
        <f t="shared" ref="E173:F173" ca="1" si="232">E159+(E152-E159)/$M148*$M147</f>
        <v>-20.153937499999998</v>
      </c>
      <c r="F173" s="14">
        <f t="shared" ca="1" si="232"/>
        <v>-12.06459375</v>
      </c>
      <c r="G173" s="14">
        <f ca="1">G159+(G152-G159)/$M148*$M147</f>
        <v>-42.708624999999998</v>
      </c>
      <c r="H173" s="14">
        <f t="shared" ref="H173:J173" ca="1" si="233">H159+(H152-H159)/$M148*$M147</f>
        <v>-5.0884374999999995</v>
      </c>
      <c r="I173" s="14">
        <f t="shared" ca="1" si="233"/>
        <v>-0.58003125</v>
      </c>
      <c r="J173" s="14">
        <f t="shared" ca="1" si="233"/>
        <v>-0.85343749999999996</v>
      </c>
      <c r="K173" s="14">
        <f t="shared" ref="K173:K176" ca="1" si="234">(ABS(G173)+ABS(I173))*SIGN(G173)</f>
        <v>-43.288656249999995</v>
      </c>
      <c r="L173" s="14">
        <f t="shared" ref="L173:L176" ca="1" si="235">(ABS(H173)+ABS(J173))*SIGN(H173)</f>
        <v>-5.9418749999999996</v>
      </c>
      <c r="M173" s="14">
        <f t="shared" ca="1" si="230"/>
        <v>-45.071218749999993</v>
      </c>
      <c r="N173" s="14">
        <f t="shared" ca="1" si="231"/>
        <v>-18.928471875</v>
      </c>
      <c r="O173" s="14">
        <f t="shared" ref="O173:O175" ca="1" si="236">F173+M173</f>
        <v>-57.135812499999993</v>
      </c>
      <c r="P173" s="14">
        <f t="shared" ref="P173:P175" ca="1" si="237">F173-M173</f>
        <v>33.006624999999993</v>
      </c>
      <c r="Q173" s="14">
        <f t="shared" ref="Q173:Q175" ca="1" si="238">F173+N173</f>
        <v>-30.993065625</v>
      </c>
      <c r="R173" s="14">
        <f t="shared" ref="R173:R175" ca="1" si="239">F173-N173</f>
        <v>6.8638781249999994</v>
      </c>
    </row>
    <row r="174" spans="2:18" s="10" customFormat="1" x14ac:dyDescent="0.35">
      <c r="D174" s="12" t="s">
        <v>56</v>
      </c>
      <c r="E174" s="14">
        <f ca="1">E167</f>
        <v>15.166</v>
      </c>
      <c r="F174" s="14">
        <f t="shared" ref="F174:J174" ca="1" si="240">F167</f>
        <v>8.8350000000000009</v>
      </c>
      <c r="G174" s="14">
        <f t="shared" ca="1" si="240"/>
        <v>-15.407</v>
      </c>
      <c r="H174" s="14">
        <f t="shared" ca="1" si="240"/>
        <v>142.91</v>
      </c>
      <c r="I174" s="14">
        <f t="shared" ca="1" si="240"/>
        <v>14.451000000000001</v>
      </c>
      <c r="J174" s="14">
        <f t="shared" ca="1" si="240"/>
        <v>21.26</v>
      </c>
      <c r="K174" s="14">
        <f t="shared" ca="1" si="234"/>
        <v>-29.858000000000001</v>
      </c>
      <c r="L174" s="14">
        <f t="shared" ca="1" si="235"/>
        <v>164.17</v>
      </c>
      <c r="M174" s="14">
        <f t="shared" ca="1" si="230"/>
        <v>-79.108999999999995</v>
      </c>
      <c r="N174" s="14">
        <f t="shared" ca="1" si="231"/>
        <v>173.12739999999999</v>
      </c>
      <c r="O174" s="14">
        <f t="shared" ca="1" si="236"/>
        <v>-70.274000000000001</v>
      </c>
      <c r="P174" s="14">
        <f t="shared" ca="1" si="237"/>
        <v>87.943999999999988</v>
      </c>
      <c r="Q174" s="14">
        <f t="shared" ca="1" si="238"/>
        <v>181.9624</v>
      </c>
      <c r="R174" s="14">
        <f t="shared" ca="1" si="239"/>
        <v>-164.29239999999999</v>
      </c>
    </row>
    <row r="175" spans="2:18" s="10" customFormat="1" x14ac:dyDescent="0.35">
      <c r="D175" s="12" t="s">
        <v>57</v>
      </c>
      <c r="E175" s="14">
        <f ca="1">E168</f>
        <v>15.897</v>
      </c>
      <c r="F175" s="14">
        <f t="shared" ref="F175:J175" ca="1" si="241">F168</f>
        <v>9.5150000000000006</v>
      </c>
      <c r="G175" s="14">
        <f t="shared" ca="1" si="241"/>
        <v>33.520000000000003</v>
      </c>
      <c r="H175" s="14">
        <f t="shared" ca="1" si="241"/>
        <v>4.0019999999999998</v>
      </c>
      <c r="I175" s="14">
        <f t="shared" ca="1" si="241"/>
        <v>0.45700000000000002</v>
      </c>
      <c r="J175" s="14">
        <f t="shared" ca="1" si="241"/>
        <v>0.67200000000000004</v>
      </c>
      <c r="K175" s="14">
        <f t="shared" ca="1" si="234"/>
        <v>33.977000000000004</v>
      </c>
      <c r="L175" s="14">
        <f t="shared" ca="1" si="235"/>
        <v>4.6739999999999995</v>
      </c>
      <c r="M175" s="14">
        <f t="shared" ca="1" si="230"/>
        <v>35.379200000000004</v>
      </c>
      <c r="N175" s="14">
        <f t="shared" ca="1" si="231"/>
        <v>14.867100000000001</v>
      </c>
      <c r="O175" s="14">
        <f t="shared" ca="1" si="236"/>
        <v>44.894200000000005</v>
      </c>
      <c r="P175" s="14">
        <f t="shared" ca="1" si="237"/>
        <v>-25.864200000000004</v>
      </c>
      <c r="Q175" s="14">
        <f t="shared" ca="1" si="238"/>
        <v>24.382100000000001</v>
      </c>
      <c r="R175" s="14">
        <f t="shared" ca="1" si="239"/>
        <v>-5.3521000000000001</v>
      </c>
    </row>
    <row r="176" spans="2:18" s="10" customFormat="1" x14ac:dyDescent="0.35">
      <c r="D176" s="12" t="s">
        <v>12</v>
      </c>
      <c r="E176" s="14">
        <f ca="1">E162+K162</f>
        <v>-596.71100000000001</v>
      </c>
      <c r="F176" s="14">
        <f ca="1">F162+L162</f>
        <v>-376.233</v>
      </c>
      <c r="G176" s="14">
        <f t="shared" ref="G176:J176" ca="1" si="242">G162</f>
        <v>-108.765</v>
      </c>
      <c r="H176" s="14">
        <f t="shared" ca="1" si="242"/>
        <v>-12.564</v>
      </c>
      <c r="I176" s="14">
        <f t="shared" ca="1" si="242"/>
        <v>-1.4419999999999999</v>
      </c>
      <c r="J176" s="14">
        <f t="shared" ca="1" si="242"/>
        <v>-2.121</v>
      </c>
      <c r="K176" s="14">
        <f t="shared" ca="1" si="234"/>
        <v>-110.20699999999999</v>
      </c>
      <c r="L176" s="14">
        <f t="shared" ca="1" si="235"/>
        <v>-14.685</v>
      </c>
      <c r="M176" s="14">
        <f t="shared" ca="1" si="230"/>
        <v>-114.6125</v>
      </c>
      <c r="N176" s="14">
        <f t="shared" ca="1" si="231"/>
        <v>-47.747099999999996</v>
      </c>
      <c r="O176" s="14">
        <f ca="1">F176+M176</f>
        <v>-490.84550000000002</v>
      </c>
      <c r="P176" s="14">
        <f ca="1">F176-M176</f>
        <v>-261.62049999999999</v>
      </c>
      <c r="Q176" s="14">
        <f ca="1">F176+N176</f>
        <v>-423.98009999999999</v>
      </c>
      <c r="R176" s="14">
        <f ca="1">F176-N176</f>
        <v>-328.48590000000002</v>
      </c>
    </row>
    <row r="177" spans="1:26" s="10" customFormat="1" x14ac:dyDescent="0.35"/>
    <row r="178" spans="1:26" s="10" customFormat="1" x14ac:dyDescent="0.35">
      <c r="A178" s="12" t="s">
        <v>21</v>
      </c>
      <c r="B178" s="11" t="s">
        <v>60</v>
      </c>
      <c r="C178" s="12" t="s">
        <v>45</v>
      </c>
      <c r="E178" s="15" t="s">
        <v>46</v>
      </c>
      <c r="F178" s="13" t="s">
        <v>65</v>
      </c>
      <c r="G178" s="13" t="s">
        <v>66</v>
      </c>
      <c r="H178" s="13" t="s">
        <v>67</v>
      </c>
      <c r="I178" s="13" t="s">
        <v>68</v>
      </c>
      <c r="J178" s="13" t="s">
        <v>69</v>
      </c>
      <c r="K178" s="15" t="s">
        <v>65</v>
      </c>
      <c r="L178" s="15" t="s">
        <v>66</v>
      </c>
      <c r="M178" s="15" t="s">
        <v>67</v>
      </c>
      <c r="N178" s="15" t="s">
        <v>68</v>
      </c>
      <c r="P178" s="13" t="s">
        <v>46</v>
      </c>
      <c r="Q178" s="13" t="s">
        <v>65</v>
      </c>
      <c r="R178" s="13" t="s">
        <v>66</v>
      </c>
      <c r="S178" s="13" t="s">
        <v>67</v>
      </c>
      <c r="T178" s="13" t="s">
        <v>68</v>
      </c>
      <c r="U178" s="13" t="s">
        <v>13</v>
      </c>
      <c r="V178" s="16" t="s">
        <v>70</v>
      </c>
      <c r="W178" s="7" t="s">
        <v>71</v>
      </c>
      <c r="X178" s="7" t="s">
        <v>72</v>
      </c>
      <c r="Y178" s="8"/>
      <c r="Z178" s="5"/>
    </row>
    <row r="179" spans="1:26" x14ac:dyDescent="0.35">
      <c r="A179" s="1">
        <f ca="1">B146</f>
        <v>20</v>
      </c>
      <c r="D179" s="1" t="s">
        <v>54</v>
      </c>
      <c r="E179" s="17">
        <f ca="1">E165</f>
        <v>19.1863125</v>
      </c>
      <c r="F179" s="4">
        <f t="shared" ref="F179:F180" ca="1" si="243">O165</f>
        <v>-99.216262500000013</v>
      </c>
      <c r="G179" s="4">
        <f t="shared" ref="G179:G180" ca="1" si="244">P165</f>
        <v>121.62726250000001</v>
      </c>
      <c r="H179" s="18">
        <f t="shared" ref="H179:H180" ca="1" si="245">Q165</f>
        <v>253.13403125000005</v>
      </c>
      <c r="I179" s="18">
        <f t="shared" ref="I179:I180" ca="1" si="246">R165</f>
        <v>-230.72303125000005</v>
      </c>
      <c r="J179" s="4">
        <f>INDEX($N$34:$N$45,MATCH(A181,$L$34:$L$45,-1),1)</f>
        <v>339.30000000000007</v>
      </c>
      <c r="K179" s="17">
        <f ca="1">MAX(ABS(F179),IF(J179="---",0,0.3*J179))</f>
        <v>101.79000000000002</v>
      </c>
      <c r="L179" s="17">
        <f ca="1">MAX(ABS(G179),IF(J179="---",0,0.3*J179))</f>
        <v>121.62726250000001</v>
      </c>
      <c r="M179" s="17">
        <f ca="1">MAX(ABS(H179),J179)</f>
        <v>339.30000000000007</v>
      </c>
      <c r="N179" s="17">
        <f ca="1">MAX(ABS(I179),J179)</f>
        <v>339.30000000000007</v>
      </c>
      <c r="O179" s="6" t="s">
        <v>73</v>
      </c>
      <c r="P179" s="19">
        <f ca="1">MAX(E179-$Z147*(1-((0.48*$Z146+E181)/(0.48*$Z146))^2),0)/(($F147-2*$F148)*$O$2)*1000</f>
        <v>0</v>
      </c>
      <c r="Q179" s="19">
        <f ca="1">MAX(K179-$Z147*(1-((0.48*$Z146+K181)/(0.48*$Z146))^2),0)/(($F147-2*$F148)*$O$2)*1000</f>
        <v>0</v>
      </c>
      <c r="R179" s="19">
        <f t="shared" ref="R179" ca="1" si="247">MAX(L179-$Z147*(1-((0.48*$Z146+L181)/(0.48*$Z146))^2),0)/(($F147-2*$F148)*$O$2)*1000</f>
        <v>1.5847737895463825</v>
      </c>
      <c r="S179" s="19">
        <f t="shared" ref="S179" ca="1" si="248">MAX(M179-$Z147*(1-((0.48*$Z146+M181)/(0.48*$Z146))^2),0)/(($F147-2*$F148)*$O$2)*1000</f>
        <v>8.7769430104689885</v>
      </c>
      <c r="T179" s="19">
        <f ca="1">MAX(N179-$Z147*(1-((0.48*$Z146+N181)/(0.48*$Z146))^2),0)/(($F147-2*$F148)*$O$2)*1000</f>
        <v>9.7916251340292355</v>
      </c>
      <c r="U179" s="17">
        <f ca="1">MAX(P179:T179)</f>
        <v>9.7916251340292355</v>
      </c>
      <c r="V179" s="49">
        <v>12.56</v>
      </c>
      <c r="W179" s="8">
        <f>2*V179*$O$2/10</f>
        <v>982.95652173913061</v>
      </c>
      <c r="X179" s="4">
        <f>W179*(F147-2*F148)/200</f>
        <v>304.71652173913049</v>
      </c>
      <c r="Y179" s="1"/>
      <c r="Z179" s="5"/>
    </row>
    <row r="180" spans="1:26" x14ac:dyDescent="0.35">
      <c r="A180" s="12" t="s">
        <v>31</v>
      </c>
      <c r="D180" s="1" t="s">
        <v>55</v>
      </c>
      <c r="E180" s="17">
        <f ca="1">E166</f>
        <v>21.177937499999999</v>
      </c>
      <c r="F180" s="18">
        <f t="shared" ca="1" si="243"/>
        <v>59.5902125</v>
      </c>
      <c r="G180" s="18">
        <f t="shared" ca="1" si="244"/>
        <v>-34.243024999999996</v>
      </c>
      <c r="H180" s="4">
        <f t="shared" ca="1" si="245"/>
        <v>32.399565625000001</v>
      </c>
      <c r="I180" s="4">
        <f t="shared" ca="1" si="246"/>
        <v>-7.0523781249999988</v>
      </c>
      <c r="J180" s="4">
        <f>INDEX($O$34:$O$45,MATCH(A181,$L$34:$L$45,-1),1)</f>
        <v>96.964400000000012</v>
      </c>
      <c r="K180" s="17">
        <f ca="1">MAX(ABS(F180),J180)</f>
        <v>96.964400000000012</v>
      </c>
      <c r="L180" s="17">
        <f ca="1">MAX(ABS(G180),J180)</f>
        <v>96.964400000000012</v>
      </c>
      <c r="M180" s="17">
        <f ca="1">MAX(ABS(H180),IF(J180="---",0,0.3*J180))</f>
        <v>32.399565625000001</v>
      </c>
      <c r="N180" s="17">
        <f ca="1">MAX(ABS(I180),IF(J180="---",0,0.3*J180))</f>
        <v>29.089320000000001</v>
      </c>
      <c r="O180" s="6" t="s">
        <v>74</v>
      </c>
      <c r="P180" s="19">
        <f ca="1">MAX(E180-$Z148*(1-((0.48*$Z146+E181)/(0.48*$Z146))^2),0)/(($F146-2*$F148)*$O$2)*1000</f>
        <v>0</v>
      </c>
      <c r="Q180" s="19">
        <f ca="1">MAX(K180-$Z148*(1-((0.48*$Z146+K181)/(0.48*$Z146))^2),0)/(($F146-2*$F148)*$O$2)*1000</f>
        <v>4.1808221012689275</v>
      </c>
      <c r="R180" s="19">
        <f t="shared" ref="R180" ca="1" si="249">MAX(L180-$Z148*(1-((0.48*$Z146+L181)/(0.48*$Z146))^2),0)/(($F146-2*$F148)*$O$2)*1000</f>
        <v>7.1225819705632372</v>
      </c>
      <c r="S180" s="19">
        <f t="shared" ref="S180" ca="1" si="250">MAX(M180-$Z148*(1-((0.48*$Z146+M181)/(0.48*$Z146))^2),0)/(($F146-2*$F148)*$O$2)*1000</f>
        <v>0</v>
      </c>
      <c r="T180" s="19">
        <f t="shared" ref="T180" ca="1" si="251">MAX(N180-$Z148*(1-((0.48*$Z146+N181)/(0.48*$Z146))^2),0)/(($F146-2*$F148)*$O$2)*1000</f>
        <v>0</v>
      </c>
      <c r="U180" s="17">
        <f ca="1">MAX(P180:T180)</f>
        <v>7.1225819705632372</v>
      </c>
      <c r="V180" s="49">
        <v>9.36</v>
      </c>
      <c r="W180" s="8">
        <f>2*V180*$O$2/10</f>
        <v>732.52173913043475</v>
      </c>
      <c r="X180" s="4">
        <f>W180*(F146-2*F148)/200</f>
        <v>80.577391304347827</v>
      </c>
      <c r="Y180" s="1"/>
      <c r="Z180" s="5"/>
    </row>
    <row r="181" spans="1:26" x14ac:dyDescent="0.35">
      <c r="A181" s="1">
        <f>B147</f>
        <v>3</v>
      </c>
      <c r="D181" s="1" t="s">
        <v>12</v>
      </c>
      <c r="E181" s="20">
        <f ca="1">E169</f>
        <v>-596.71100000000001</v>
      </c>
      <c r="F181" s="8">
        <f ca="1">O169</f>
        <v>-490.84550000000002</v>
      </c>
      <c r="G181" s="8">
        <f ca="1">P169</f>
        <v>-261.62049999999999</v>
      </c>
      <c r="H181" s="8">
        <f ca="1">Q169</f>
        <v>-423.98009999999999</v>
      </c>
      <c r="I181" s="8">
        <f ca="1">R169</f>
        <v>-328.48590000000002</v>
      </c>
      <c r="K181" s="17">
        <f ca="1">F181</f>
        <v>-490.84550000000002</v>
      </c>
      <c r="L181" s="17">
        <f t="shared" ref="L181" ca="1" si="252">G181</f>
        <v>-261.62049999999999</v>
      </c>
      <c r="M181" s="17">
        <f t="shared" ref="M181" ca="1" si="253">H181</f>
        <v>-423.98009999999999</v>
      </c>
      <c r="N181" s="17">
        <f t="shared" ref="N181" ca="1" si="254">I181</f>
        <v>-328.48590000000002</v>
      </c>
    </row>
    <row r="182" spans="1:26" x14ac:dyDescent="0.35">
      <c r="D182" s="7" t="s">
        <v>75</v>
      </c>
      <c r="E182" s="4">
        <f ca="1">($Z147+$X179)*(1-ABS((0.48*$Z146+E181)/(0.48*$Z146+$W179))^(1+1/(1+$W179/$Z146)))</f>
        <v>468.722251067012</v>
      </c>
      <c r="K182" s="4">
        <f t="shared" ref="K182:N182" ca="1" si="255">($Z147+$X179)*(1-ABS((0.48*$Z146+K181)/(0.48*$Z146+$W179))^(1+1/(1+$W179/$Z146)))</f>
        <v>448.65366650194852</v>
      </c>
      <c r="L182" s="4">
        <f t="shared" ca="1" si="255"/>
        <v>399.15937500241972</v>
      </c>
      <c r="M182" s="4">
        <f t="shared" ca="1" si="255"/>
        <v>435.05745297698166</v>
      </c>
      <c r="N182" s="4">
        <f t="shared" ca="1" si="255"/>
        <v>414.43202270738243</v>
      </c>
    </row>
    <row r="183" spans="1:26" x14ac:dyDescent="0.35">
      <c r="D183" s="7" t="s">
        <v>76</v>
      </c>
      <c r="E183" s="4">
        <f ca="1">($Z148+$X180)*(1-ABS((0.48*$Z146+E181)/(0.48*$Z146+$W180))^(1+1/(1+$W180/$Z146)))</f>
        <v>154.12255923036312</v>
      </c>
      <c r="K183" s="4">
        <f t="shared" ref="K183:N183" ca="1" si="256">($Z148+$X180)*(1-ABS((0.48*$Z146+K181)/(0.48*$Z146+$W180))^(1+1/(1+$W180/$Z146)))</f>
        <v>146.03001096270322</v>
      </c>
      <c r="L183" s="4">
        <f t="shared" ca="1" si="256"/>
        <v>125.89431132163504</v>
      </c>
      <c r="M183" s="4">
        <f t="shared" ca="1" si="256"/>
        <v>140.52147014381177</v>
      </c>
      <c r="N183" s="4">
        <f t="shared" ca="1" si="256"/>
        <v>132.13083985784075</v>
      </c>
    </row>
    <row r="184" spans="1:26" x14ac:dyDescent="0.35">
      <c r="A184" t="str">
        <f ca="1">IF(MAX(E184:N184)&gt;1,"non verificato","verificato")</f>
        <v>verificato</v>
      </c>
      <c r="D184" s="7" t="s">
        <v>77</v>
      </c>
      <c r="E184" s="3">
        <f ca="1">ABS(E179/E182)^1.5+ABS(E180/E183)^1.5</f>
        <v>5.9217750605515353E-2</v>
      </c>
      <c r="K184" s="3">
        <f t="shared" ref="K184:N184" ca="1" si="257">ABS(K179/K182)^1.5+ABS(K180/K183)^1.5</f>
        <v>0.64913873124658683</v>
      </c>
      <c r="L184" s="3">
        <f t="shared" ca="1" si="257"/>
        <v>0.84414216340017889</v>
      </c>
      <c r="M184" s="3">
        <f t="shared" ca="1" si="257"/>
        <v>0.79945290887644882</v>
      </c>
      <c r="N184" s="3">
        <f t="shared" ca="1" si="257"/>
        <v>0.84408973909490304</v>
      </c>
    </row>
    <row r="186" spans="1:26" x14ac:dyDescent="0.35">
      <c r="B186" s="9" t="s">
        <v>60</v>
      </c>
      <c r="C186" s="1" t="s">
        <v>59</v>
      </c>
      <c r="D186" s="10"/>
      <c r="E186" s="15" t="s">
        <v>46</v>
      </c>
      <c r="F186" s="13" t="s">
        <v>65</v>
      </c>
      <c r="G186" s="13" t="s">
        <v>66</v>
      </c>
      <c r="H186" s="13" t="s">
        <v>67</v>
      </c>
      <c r="I186" s="13" t="s">
        <v>68</v>
      </c>
      <c r="J186" s="13" t="s">
        <v>69</v>
      </c>
      <c r="K186" s="15" t="s">
        <v>65</v>
      </c>
      <c r="L186" s="15" t="s">
        <v>66</v>
      </c>
      <c r="M186" s="15" t="s">
        <v>67</v>
      </c>
      <c r="N186" s="15" t="s">
        <v>68</v>
      </c>
      <c r="O186" s="10"/>
      <c r="P186" s="13" t="s">
        <v>46</v>
      </c>
      <c r="Q186" s="13" t="s">
        <v>65</v>
      </c>
      <c r="R186" s="13" t="s">
        <v>66</v>
      </c>
      <c r="S186" s="13" t="s">
        <v>67</v>
      </c>
      <c r="T186" s="13" t="s">
        <v>68</v>
      </c>
      <c r="U186" s="13" t="s">
        <v>13</v>
      </c>
      <c r="V186" s="16" t="s">
        <v>70</v>
      </c>
      <c r="W186" s="7" t="s">
        <v>71</v>
      </c>
      <c r="X186" s="7" t="s">
        <v>72</v>
      </c>
    </row>
    <row r="187" spans="1:26" x14ac:dyDescent="0.35">
      <c r="D187" s="1" t="s">
        <v>54</v>
      </c>
      <c r="E187" s="17">
        <f ca="1">E172</f>
        <v>-20.244312499999999</v>
      </c>
      <c r="F187" s="4">
        <f t="shared" ref="F187:F188" ca="1" si="258">O172</f>
        <v>83.6212625</v>
      </c>
      <c r="G187" s="4">
        <f t="shared" ref="G187:G188" ca="1" si="259">P172</f>
        <v>-107.15226250000001</v>
      </c>
      <c r="H187" s="18">
        <f t="shared" ref="H187:H188" ca="1" si="260">Q172</f>
        <v>-220.23643124999998</v>
      </c>
      <c r="I187" s="18">
        <f t="shared" ref="I187:I188" ca="1" si="261">R172</f>
        <v>196.70543124999998</v>
      </c>
      <c r="J187" s="4">
        <f>INDEX($N$34:$N$45,MATCH(A181,$L$34:$L$45,-1)+1,1)</f>
        <v>327.28540000000004</v>
      </c>
      <c r="K187" s="17">
        <f ca="1">MAX(ABS(F187),IF(J187="---",0,0.3*J187))</f>
        <v>98.185620000000014</v>
      </c>
      <c r="L187" s="17">
        <f ca="1">MAX(ABS(G187),IF(J187="---",0,0.3*J187))</f>
        <v>107.15226250000001</v>
      </c>
      <c r="M187" s="17">
        <f ca="1">MAX(ABS(H187),J187)</f>
        <v>327.28540000000004</v>
      </c>
      <c r="N187" s="17">
        <f ca="1">MAX(ABS(I187),J187)</f>
        <v>327.28540000000004</v>
      </c>
      <c r="O187" s="6" t="s">
        <v>73</v>
      </c>
      <c r="P187" s="19">
        <f t="shared" ref="P187" ca="1" si="262">MAX(E187-$Z147*(1-((0.48*$Z146+E189)/(0.48*$Z146))^2),0)/(($F147-2*$F148)*$O$2)*1000</f>
        <v>0</v>
      </c>
      <c r="Q187" s="19">
        <f ca="1">MAX(K187-$Z147*(1-((0.48*$Z146+K189)/(0.48*$Z146))^2),0)/(($F147-2*$F148)*$O$2)*1000</f>
        <v>0</v>
      </c>
      <c r="R187" s="19">
        <f ca="1">MAX(L187-$Z147*(1-((0.48*$Z146+L189)/(0.48*$Z146))^2),0)/(($F147-2*$F148)*$O$2)*1000</f>
        <v>0.98813400460014567</v>
      </c>
      <c r="S187" s="19">
        <f ca="1">MAX(M187-$Z147*(1-((0.48*$Z146+M189)/(0.48*$Z146))^2),0)/(($F147-2*$F148)*$O$2)*1000</f>
        <v>8.2817175624403134</v>
      </c>
      <c r="T187" s="19">
        <f ca="1">MAX(N187-$Z147*(1-((0.48*$Z146+N189)/(0.48*$Z146))^2),0)/(($F147-2*$F148)*$O$2)*1000</f>
        <v>9.2963996860005604</v>
      </c>
      <c r="U187" s="17">
        <f ca="1">MAX(P187:T187)</f>
        <v>9.2963996860005604</v>
      </c>
      <c r="V187" s="49">
        <v>12.56</v>
      </c>
      <c r="W187" s="8">
        <f>2*V187*$O$2/10</f>
        <v>982.95652173913061</v>
      </c>
      <c r="X187" s="4">
        <f>W187*(F147-2*F148)/200</f>
        <v>304.71652173913049</v>
      </c>
    </row>
    <row r="188" spans="1:26" x14ac:dyDescent="0.35">
      <c r="D188" s="1" t="s">
        <v>55</v>
      </c>
      <c r="E188" s="17">
        <f ca="1">E173</f>
        <v>-20.153937499999998</v>
      </c>
      <c r="F188" s="18">
        <f t="shared" ca="1" si="258"/>
        <v>-57.135812499999993</v>
      </c>
      <c r="G188" s="18">
        <f t="shared" ca="1" si="259"/>
        <v>33.006624999999993</v>
      </c>
      <c r="H188" s="4">
        <f t="shared" ca="1" si="260"/>
        <v>-30.993065625</v>
      </c>
      <c r="I188" s="4">
        <f t="shared" ca="1" si="261"/>
        <v>6.8638781249999994</v>
      </c>
      <c r="J188" s="4">
        <f>INDEX($O$34:$O$45,MATCH(A181,$L$34:$L$45,-1)+1,1)</f>
        <v>96.337800000000001</v>
      </c>
      <c r="K188" s="17">
        <f ca="1">MAX(ABS(F188),J188)</f>
        <v>96.337800000000001</v>
      </c>
      <c r="L188" s="17">
        <f ca="1">MAX(ABS(G188),J188)</f>
        <v>96.337800000000001</v>
      </c>
      <c r="M188" s="17">
        <f ca="1">MAX(ABS(H188),IF(J188="---",0,0.3*J188))</f>
        <v>30.993065625</v>
      </c>
      <c r="N188" s="17">
        <f ca="1">MAX(ABS(I188),IF(J188="---",0,0.3*J188))</f>
        <v>28.901339999999998</v>
      </c>
      <c r="O188" s="6" t="s">
        <v>74</v>
      </c>
      <c r="P188" s="19">
        <f t="shared" ref="P188" ca="1" si="263">MAX(E188-$Z148*(1-((0.48*$Z146+E189)/(0.48*$Z146))^2),0)/(($F146-2*$F148)*$O$2)*1000</f>
        <v>0</v>
      </c>
      <c r="Q188" s="19">
        <f ca="1">MAX(K188-$Z148*(1-((0.48*$Z146+K189)/(0.48*$Z146))^2),0)/(($F146-2*$F148)*$O$2)*1000</f>
        <v>4.1080352325820568</v>
      </c>
      <c r="R188" s="19">
        <f ca="1">MAX(L188-$Z148*(1-((0.48*$Z146+L189)/(0.48*$Z146))^2),0)/(($F146-2*$F148)*$O$2)*1000</f>
        <v>7.0497951018763665</v>
      </c>
      <c r="S188" s="19">
        <f ca="1">MAX(M188-$Z148*(1-((0.48*$Z146+M189)/(0.48*$Z146))^2),0)/(($F146-2*$F148)*$O$2)*1000</f>
        <v>0</v>
      </c>
      <c r="T188" s="19">
        <f ca="1">MAX(N188-$Z148*(1-((0.48*$Z146+N189)/(0.48*$Z146))^2),0)/(($F146-2*$F148)*$O$2)*1000</f>
        <v>0</v>
      </c>
      <c r="U188" s="17">
        <f ca="1">MAX(P188:T188)</f>
        <v>7.0497951018763665</v>
      </c>
      <c r="V188" s="49">
        <v>9.36</v>
      </c>
      <c r="W188" s="8">
        <f>2*V188*$O$2/10</f>
        <v>732.52173913043475</v>
      </c>
      <c r="X188" s="4">
        <f>W188*(F146-2*F148)/200</f>
        <v>80.577391304347827</v>
      </c>
    </row>
    <row r="189" spans="1:26" x14ac:dyDescent="0.35">
      <c r="D189" s="1" t="s">
        <v>12</v>
      </c>
      <c r="E189" s="20">
        <f ca="1">E176</f>
        <v>-596.71100000000001</v>
      </c>
      <c r="F189" s="8">
        <f ca="1">O176</f>
        <v>-490.84550000000002</v>
      </c>
      <c r="G189" s="8">
        <f ca="1">P176</f>
        <v>-261.62049999999999</v>
      </c>
      <c r="H189" s="8">
        <f ca="1">Q176</f>
        <v>-423.98009999999999</v>
      </c>
      <c r="I189" s="8">
        <f ca="1">R176</f>
        <v>-328.48590000000002</v>
      </c>
      <c r="K189" s="17">
        <f ca="1">F189</f>
        <v>-490.84550000000002</v>
      </c>
      <c r="L189" s="17">
        <f t="shared" ref="L189" ca="1" si="264">G189</f>
        <v>-261.62049999999999</v>
      </c>
      <c r="M189" s="17">
        <f t="shared" ref="M189" ca="1" si="265">H189</f>
        <v>-423.98009999999999</v>
      </c>
      <c r="N189" s="17">
        <f t="shared" ref="N189" ca="1" si="266">I189</f>
        <v>-328.48590000000002</v>
      </c>
    </row>
    <row r="190" spans="1:26" x14ac:dyDescent="0.35">
      <c r="D190" s="7" t="s">
        <v>75</v>
      </c>
      <c r="E190" s="4">
        <f ca="1">($Z147+$X187)*(1-ABS((0.48*$Z146+E189)/(0.48*$Z146+$W187))^(1+1/(1+$W187/$Z146)))</f>
        <v>468.722251067012</v>
      </c>
      <c r="K190" s="4">
        <f t="shared" ref="K190:N190" ca="1" si="267">($Z147+$X187)*(1-ABS((0.48*$Z146+K189)/(0.48*$Z146+$W187))^(1+1/(1+$W187/$Z146)))</f>
        <v>448.65366650194852</v>
      </c>
      <c r="L190" s="4">
        <f t="shared" ca="1" si="267"/>
        <v>399.15937500241972</v>
      </c>
      <c r="M190" s="4">
        <f t="shared" ca="1" si="267"/>
        <v>435.05745297698166</v>
      </c>
      <c r="N190" s="4">
        <f t="shared" ca="1" si="267"/>
        <v>414.43202270738243</v>
      </c>
    </row>
    <row r="191" spans="1:26" x14ac:dyDescent="0.35">
      <c r="D191" s="7" t="s">
        <v>76</v>
      </c>
      <c r="E191" s="4">
        <f ca="1">($Z148+$X188)*(1-ABS((0.48*$Z146+E189)/(0.48*$Z146+$W188))^(1+1/(1+$W188/$Z146)))</f>
        <v>154.12255923036312</v>
      </c>
      <c r="K191" s="4">
        <f t="shared" ref="K191:N191" ca="1" si="268">($Z148+$X188)*(1-ABS((0.48*$Z146+K189)/(0.48*$Z146+$W188))^(1+1/(1+$W188/$Z146)))</f>
        <v>146.03001096270322</v>
      </c>
      <c r="L191" s="4">
        <f t="shared" ca="1" si="268"/>
        <v>125.89431132163504</v>
      </c>
      <c r="M191" s="4">
        <f t="shared" ca="1" si="268"/>
        <v>140.52147014381177</v>
      </c>
      <c r="N191" s="4">
        <f t="shared" ca="1" si="268"/>
        <v>132.13083985784075</v>
      </c>
    </row>
    <row r="192" spans="1:26" x14ac:dyDescent="0.35">
      <c r="A192" t="str">
        <f ca="1">IF(MAX(E192:N192)&gt;1,"non verificato","verificato")</f>
        <v>verificato</v>
      </c>
      <c r="D192" s="7" t="s">
        <v>77</v>
      </c>
      <c r="E192" s="3">
        <f ca="1">ABS(E187/E190)^1.5+ABS(E188/E191)^1.5</f>
        <v>5.6262833151749098E-2</v>
      </c>
      <c r="K192" s="3">
        <f t="shared" ref="K192:N192" ca="1" si="269">ABS(K187/K190)^1.5+ABS(K188/K191)^1.5</f>
        <v>0.6382136394930189</v>
      </c>
      <c r="L192" s="3">
        <f t="shared" ca="1" si="269"/>
        <v>0.80848604917940803</v>
      </c>
      <c r="M192" s="3">
        <f t="shared" ca="1" si="269"/>
        <v>0.7560658822571531</v>
      </c>
      <c r="N192" s="3">
        <f t="shared" ca="1" si="269"/>
        <v>0.8040933799889779</v>
      </c>
    </row>
    <row r="193" spans="1:27" x14ac:dyDescent="0.35">
      <c r="A193" s="35"/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</row>
    <row r="195" spans="1:27" x14ac:dyDescent="0.35">
      <c r="A195" t="s">
        <v>21</v>
      </c>
      <c r="B195" s="1">
        <f ca="1">$A$5</f>
        <v>20</v>
      </c>
      <c r="D195" t="s">
        <v>22</v>
      </c>
      <c r="E195" s="1" t="s">
        <v>23</v>
      </c>
      <c r="F195" s="46">
        <v>30</v>
      </c>
      <c r="G195" t="s">
        <v>24</v>
      </c>
      <c r="H195" t="s">
        <v>25</v>
      </c>
      <c r="L195" t="s">
        <v>26</v>
      </c>
      <c r="M195" s="46">
        <v>30</v>
      </c>
      <c r="N195" t="s">
        <v>24</v>
      </c>
      <c r="O195" t="s">
        <v>27</v>
      </c>
      <c r="V195" t="s">
        <v>28</v>
      </c>
      <c r="W195" s="1">
        <f ca="1">MATCH(B196,$C$5:$C$27,-1)</f>
        <v>13</v>
      </c>
      <c r="Y195" s="7" t="s">
        <v>29</v>
      </c>
      <c r="Z195" s="8">
        <f>F195*F196*$O$1/10</f>
        <v>2975</v>
      </c>
      <c r="AA195" s="5" t="s">
        <v>30</v>
      </c>
    </row>
    <row r="196" spans="1:27" x14ac:dyDescent="0.35">
      <c r="A196" t="s">
        <v>31</v>
      </c>
      <c r="B196" s="51">
        <f>MAX(1,B147-1)</f>
        <v>2</v>
      </c>
      <c r="E196" s="1" t="s">
        <v>32</v>
      </c>
      <c r="F196" s="46">
        <v>70</v>
      </c>
      <c r="G196" t="s">
        <v>24</v>
      </c>
      <c r="H196" t="s">
        <v>33</v>
      </c>
      <c r="L196" t="s">
        <v>34</v>
      </c>
      <c r="M196" s="46">
        <v>30</v>
      </c>
      <c r="N196" t="s">
        <v>24</v>
      </c>
      <c r="O196" t="s">
        <v>35</v>
      </c>
      <c r="Y196" s="7" t="s">
        <v>36</v>
      </c>
      <c r="Z196" s="1">
        <f>0.12*Z195*F196/100</f>
        <v>249.9</v>
      </c>
      <c r="AA196" s="5" t="s">
        <v>37</v>
      </c>
    </row>
    <row r="197" spans="1:27" x14ac:dyDescent="0.35">
      <c r="B197" s="53" t="str">
        <f>IF(B196=B147,"duplicato","")</f>
        <v/>
      </c>
      <c r="E197" s="1" t="s">
        <v>38</v>
      </c>
      <c r="F197" s="58">
        <f>$L$3</f>
        <v>4</v>
      </c>
      <c r="G197" t="s">
        <v>24</v>
      </c>
      <c r="H197" t="s">
        <v>39</v>
      </c>
      <c r="L197" t="s">
        <v>40</v>
      </c>
      <c r="M197" s="48">
        <v>320</v>
      </c>
      <c r="N197" t="s">
        <v>24</v>
      </c>
      <c r="O197" t="s">
        <v>41</v>
      </c>
      <c r="Y197" s="7" t="s">
        <v>42</v>
      </c>
      <c r="Z197" s="1">
        <f>0.12*Z195*F195/100</f>
        <v>107.1</v>
      </c>
      <c r="AA197" s="5" t="s">
        <v>37</v>
      </c>
    </row>
    <row r="199" spans="1:27" x14ac:dyDescent="0.35">
      <c r="A199" t="s">
        <v>43</v>
      </c>
      <c r="B199" s="9" t="s">
        <v>44</v>
      </c>
      <c r="C199" s="1" t="s">
        <v>45</v>
      </c>
      <c r="E199" s="2" t="s">
        <v>46</v>
      </c>
      <c r="F199" s="2" t="s">
        <v>47</v>
      </c>
      <c r="G199" s="2" t="s">
        <v>48</v>
      </c>
      <c r="H199" s="2" t="s">
        <v>49</v>
      </c>
      <c r="I199" s="2" t="s">
        <v>50</v>
      </c>
      <c r="J199" s="2" t="s">
        <v>51</v>
      </c>
      <c r="K199" s="2" t="s">
        <v>52</v>
      </c>
      <c r="L199" s="2" t="s">
        <v>53</v>
      </c>
      <c r="O199" s="24"/>
    </row>
    <row r="200" spans="1:27" x14ac:dyDescent="0.35">
      <c r="D200" s="1" t="s">
        <v>54</v>
      </c>
      <c r="E200" s="4">
        <f t="shared" ref="E200" ca="1" si="270">INDEX(O$5:O$27,$W195,1)</f>
        <v>17.347999999999999</v>
      </c>
      <c r="F200" s="4">
        <f t="shared" ref="F200" ca="1" si="271">INDEX(P$5:P$27,$W195,1)</f>
        <v>10.119</v>
      </c>
      <c r="G200" s="4">
        <f t="shared" ref="G200" ca="1" si="272">INDEX(Q$5:Q$27,$W195,1)</f>
        <v>-29.36</v>
      </c>
      <c r="H200" s="4">
        <f t="shared" ref="H200" ca="1" si="273">INDEX(R$5:R$27,$W195,1)</f>
        <v>274.875</v>
      </c>
      <c r="I200" s="4">
        <f t="shared" ref="I200" ca="1" si="274">INDEX(S$5:S$27,$W195,1)</f>
        <v>27.416</v>
      </c>
      <c r="J200" s="4">
        <f t="shared" ref="J200" ca="1" si="275">INDEX(T$5:T$27,$W195,1)</f>
        <v>40.334000000000003</v>
      </c>
    </row>
    <row r="201" spans="1:27" x14ac:dyDescent="0.35">
      <c r="D201" s="1" t="s">
        <v>55</v>
      </c>
      <c r="E201" s="4">
        <f t="shared" ref="E201:J201" ca="1" si="276">INDEX(E$5:E$27,$W195,1)</f>
        <v>23.780999999999999</v>
      </c>
      <c r="F201" s="4">
        <f t="shared" ca="1" si="276"/>
        <v>14.243</v>
      </c>
      <c r="G201" s="4">
        <f t="shared" ca="1" si="276"/>
        <v>65.263000000000005</v>
      </c>
      <c r="H201" s="4">
        <f t="shared" ca="1" si="276"/>
        <v>7.9269999999999996</v>
      </c>
      <c r="I201" s="4">
        <f t="shared" ca="1" si="276"/>
        <v>0.91200000000000003</v>
      </c>
      <c r="J201" s="4">
        <f t="shared" ca="1" si="276"/>
        <v>1.3420000000000001</v>
      </c>
    </row>
    <row r="202" spans="1:27" x14ac:dyDescent="0.35">
      <c r="D202" s="1" t="s">
        <v>56</v>
      </c>
      <c r="E202" s="4">
        <f t="shared" ref="E202" ca="1" si="277">INDEX(O$5:O$27,$W195+2,1)</f>
        <v>7.9009999999999998</v>
      </c>
      <c r="F202" s="4">
        <f t="shared" ref="F202" ca="1" si="278">INDEX(P$5:P$27,$W195+2,1)</f>
        <v>4.6369999999999996</v>
      </c>
      <c r="G202" s="4">
        <f t="shared" ref="G202" ca="1" si="279">INDEX(Q$5:Q$27,$W195+2,1)</f>
        <v>-18.617999999999999</v>
      </c>
      <c r="H202" s="4">
        <f t="shared" ref="H202" ca="1" si="280">INDEX(R$5:R$27,$W195+2,1)</f>
        <v>174.26</v>
      </c>
      <c r="I202" s="4">
        <f t="shared" ref="I202" ca="1" si="281">INDEX(S$5:S$27,$W195+2,1)</f>
        <v>17.436</v>
      </c>
      <c r="J202" s="4">
        <f t="shared" ref="J202" ca="1" si="282">INDEX(T$5:T$27,$W195+2,1)</f>
        <v>25.652999999999999</v>
      </c>
    </row>
    <row r="203" spans="1:27" x14ac:dyDescent="0.35">
      <c r="D203" s="1" t="s">
        <v>57</v>
      </c>
      <c r="E203" s="4">
        <f t="shared" ref="E203:J203" ca="1" si="283">INDEX(E$5:E$27,$W195+2,1)</f>
        <v>14.895</v>
      </c>
      <c r="F203" s="4">
        <f t="shared" ca="1" si="283"/>
        <v>8.9190000000000005</v>
      </c>
      <c r="G203" s="4">
        <f t="shared" ca="1" si="283"/>
        <v>41.250999999999998</v>
      </c>
      <c r="H203" s="4">
        <f t="shared" ca="1" si="283"/>
        <v>5.0060000000000002</v>
      </c>
      <c r="I203" s="4">
        <f t="shared" ca="1" si="283"/>
        <v>0.57499999999999996</v>
      </c>
      <c r="J203" s="4">
        <f t="shared" ca="1" si="283"/>
        <v>0.84599999999999997</v>
      </c>
      <c r="M203" t="s">
        <v>107</v>
      </c>
    </row>
    <row r="204" spans="1:27" x14ac:dyDescent="0.35">
      <c r="D204" s="1" t="s">
        <v>12</v>
      </c>
      <c r="E204" s="4">
        <f t="shared" ref="E204" ca="1" si="284">INDEX(Y$5:Y$27,$W195+3,1)</f>
        <v>-824.48500000000001</v>
      </c>
      <c r="F204" s="4">
        <f t="shared" ref="F204" ca="1" si="285">INDEX(Z$5:Z$27,$W195+3,1)</f>
        <v>-519.572</v>
      </c>
      <c r="G204" s="4">
        <f t="shared" ref="G204" ca="1" si="286">INDEX(AA$5:AA$27,$W195+3,1)</f>
        <v>-181.84899999999999</v>
      </c>
      <c r="H204" s="4">
        <f t="shared" ref="H204" ca="1" si="287">INDEX(AB$5:AB$27,$W195+3,1)</f>
        <v>-21.338999999999999</v>
      </c>
      <c r="I204" s="4">
        <f t="shared" ref="I204" ca="1" si="288">INDEX(AC$5:AC$27,$W195+3,1)</f>
        <v>-2.4630000000000001</v>
      </c>
      <c r="J204" s="4">
        <f t="shared" ref="J204" ca="1" si="289">INDEX(AD$5:AD$27,$W195+3,1)</f>
        <v>-3.6230000000000002</v>
      </c>
      <c r="K204" s="4">
        <f>L204*1.3</f>
        <v>0</v>
      </c>
      <c r="L204" s="49">
        <f>IF(B197="duplicato",L155,L162)</f>
        <v>0</v>
      </c>
      <c r="M204" t="s">
        <v>58</v>
      </c>
    </row>
    <row r="205" spans="1:27" x14ac:dyDescent="0.35">
      <c r="M205" t="s">
        <v>103</v>
      </c>
    </row>
    <row r="206" spans="1:27" x14ac:dyDescent="0.35">
      <c r="B206" s="9" t="s">
        <v>44</v>
      </c>
      <c r="C206" s="1" t="s">
        <v>59</v>
      </c>
      <c r="E206" s="2" t="s">
        <v>46</v>
      </c>
      <c r="F206" s="2" t="s">
        <v>47</v>
      </c>
      <c r="G206" s="2" t="s">
        <v>48</v>
      </c>
      <c r="H206" s="2" t="s">
        <v>49</v>
      </c>
      <c r="I206" s="2" t="s">
        <v>50</v>
      </c>
      <c r="J206" s="2" t="s">
        <v>51</v>
      </c>
      <c r="K206" s="2" t="s">
        <v>52</v>
      </c>
      <c r="L206" s="2" t="s">
        <v>53</v>
      </c>
    </row>
    <row r="207" spans="1:27" x14ac:dyDescent="0.35">
      <c r="D207" s="1" t="s">
        <v>54</v>
      </c>
      <c r="E207" s="4">
        <f t="shared" ref="E207" ca="1" si="290">INDEX(O$5:O$27,$W195+1,1)</f>
        <v>-7.9349999999999996</v>
      </c>
      <c r="F207" s="4">
        <f t="shared" ref="F207" ca="1" si="291">INDEX(P$5:P$27,$W195+1,1)</f>
        <v>-4.718</v>
      </c>
      <c r="G207" s="4">
        <f t="shared" ref="G207" ca="1" si="292">INDEX(Q$5:Q$27,$W195+1,1)</f>
        <v>30.302</v>
      </c>
      <c r="H207" s="4">
        <f t="shared" ref="H207" ca="1" si="293">INDEX(R$5:R$27,$W195+1,1)</f>
        <v>-282.94499999999999</v>
      </c>
      <c r="I207" s="4">
        <f t="shared" ref="I207" ca="1" si="294">INDEX(S$5:S$27,$W195+1,1)</f>
        <v>-28.381</v>
      </c>
      <c r="J207" s="4">
        <f t="shared" ref="J207" ca="1" si="295">INDEX(T$5:T$27,$W195+1,1)</f>
        <v>-41.755000000000003</v>
      </c>
    </row>
    <row r="208" spans="1:27" x14ac:dyDescent="0.35">
      <c r="D208" s="1" t="s">
        <v>55</v>
      </c>
      <c r="E208" s="4">
        <f t="shared" ref="E208:J208" ca="1" si="296">INDEX(E$5:E$27,$W195+1,1)</f>
        <v>-23.882000000000001</v>
      </c>
      <c r="F208" s="4">
        <f t="shared" ca="1" si="296"/>
        <v>-14.295999999999999</v>
      </c>
      <c r="G208" s="4">
        <f t="shared" ca="1" si="296"/>
        <v>-66.742000000000004</v>
      </c>
      <c r="H208" s="4">
        <f t="shared" ca="1" si="296"/>
        <v>-8.0920000000000005</v>
      </c>
      <c r="I208" s="4">
        <f t="shared" ca="1" si="296"/>
        <v>-0.92700000000000005</v>
      </c>
      <c r="J208" s="4">
        <f t="shared" ca="1" si="296"/>
        <v>-1.3640000000000001</v>
      </c>
    </row>
    <row r="209" spans="2:18" x14ac:dyDescent="0.35">
      <c r="D209" s="1" t="s">
        <v>56</v>
      </c>
      <c r="E209" s="4">
        <f ca="1">E202</f>
        <v>7.9009999999999998</v>
      </c>
      <c r="F209" s="4">
        <f t="shared" ref="F209:J209" ca="1" si="297">F202</f>
        <v>4.6369999999999996</v>
      </c>
      <c r="G209" s="4">
        <f t="shared" ca="1" si="297"/>
        <v>-18.617999999999999</v>
      </c>
      <c r="H209" s="4">
        <f t="shared" ca="1" si="297"/>
        <v>174.26</v>
      </c>
      <c r="I209" s="4">
        <f t="shared" ca="1" si="297"/>
        <v>17.436</v>
      </c>
      <c r="J209" s="4">
        <f t="shared" ca="1" si="297"/>
        <v>25.652999999999999</v>
      </c>
    </row>
    <row r="210" spans="2:18" x14ac:dyDescent="0.35">
      <c r="D210" s="1" t="s">
        <v>57</v>
      </c>
      <c r="E210" s="4">
        <f ca="1">E203</f>
        <v>14.895</v>
      </c>
      <c r="F210" s="4">
        <f t="shared" ref="F210:J210" ca="1" si="298">F203</f>
        <v>8.9190000000000005</v>
      </c>
      <c r="G210" s="4">
        <f t="shared" ca="1" si="298"/>
        <v>41.250999999999998</v>
      </c>
      <c r="H210" s="4">
        <f t="shared" ca="1" si="298"/>
        <v>5.0060000000000002</v>
      </c>
      <c r="I210" s="4">
        <f t="shared" ca="1" si="298"/>
        <v>0.57499999999999996</v>
      </c>
      <c r="J210" s="4">
        <f t="shared" ca="1" si="298"/>
        <v>0.84599999999999997</v>
      </c>
    </row>
    <row r="211" spans="2:18" x14ac:dyDescent="0.35">
      <c r="D211" s="1" t="s">
        <v>12</v>
      </c>
      <c r="E211" s="4">
        <f ca="1">E204</f>
        <v>-824.48500000000001</v>
      </c>
      <c r="F211" s="4">
        <f t="shared" ref="F211:J211" ca="1" si="299">F204</f>
        <v>-519.572</v>
      </c>
      <c r="G211" s="4">
        <f t="shared" ca="1" si="299"/>
        <v>-181.84899999999999</v>
      </c>
      <c r="H211" s="4">
        <f t="shared" ca="1" si="299"/>
        <v>-21.338999999999999</v>
      </c>
      <c r="I211" s="4">
        <f t="shared" ca="1" si="299"/>
        <v>-2.4630000000000001</v>
      </c>
      <c r="J211" s="4">
        <f t="shared" ca="1" si="299"/>
        <v>-3.6230000000000002</v>
      </c>
      <c r="K211" s="4">
        <f>L211*1.3</f>
        <v>0</v>
      </c>
      <c r="L211" s="49">
        <f>-F195*F196*(M197-(M195+M196))*$W$1/1000000+L204</f>
        <v>0</v>
      </c>
    </row>
    <row r="213" spans="2:18" s="10" customFormat="1" x14ac:dyDescent="0.35">
      <c r="B213" s="11" t="s">
        <v>60</v>
      </c>
      <c r="C213" s="12" t="s">
        <v>45</v>
      </c>
      <c r="E213" s="13" t="s">
        <v>46</v>
      </c>
      <c r="F213" s="13" t="s">
        <v>47</v>
      </c>
      <c r="G213" s="13" t="s">
        <v>48</v>
      </c>
      <c r="H213" s="13" t="s">
        <v>49</v>
      </c>
      <c r="I213" s="13" t="s">
        <v>50</v>
      </c>
      <c r="J213" s="13" t="s">
        <v>51</v>
      </c>
      <c r="K213" s="13" t="s">
        <v>61</v>
      </c>
      <c r="L213" s="13" t="s">
        <v>62</v>
      </c>
      <c r="M213" s="13" t="s">
        <v>63</v>
      </c>
      <c r="N213" s="13" t="s">
        <v>64</v>
      </c>
      <c r="O213" s="13" t="s">
        <v>65</v>
      </c>
      <c r="P213" s="13" t="s">
        <v>66</v>
      </c>
      <c r="Q213" s="13" t="s">
        <v>67</v>
      </c>
      <c r="R213" s="13" t="s">
        <v>68</v>
      </c>
    </row>
    <row r="214" spans="2:18" s="10" customFormat="1" x14ac:dyDescent="0.35">
      <c r="D214" s="12" t="s">
        <v>54</v>
      </c>
      <c r="E214" s="14">
        <f t="shared" ref="E214:F214" ca="1" si="300">E200-(E200-E207)/$M197*$M195</f>
        <v>14.977718749999999</v>
      </c>
      <c r="F214" s="14">
        <f t="shared" ca="1" si="300"/>
        <v>8.728031249999999</v>
      </c>
      <c r="G214" s="14">
        <f ca="1">G200-(G200-G207)/$M197*$M195</f>
        <v>-23.7666875</v>
      </c>
      <c r="H214" s="14">
        <f t="shared" ref="H214:J214" ca="1" si="301">H200-(H200-H207)/$M197*$M195</f>
        <v>222.579375</v>
      </c>
      <c r="I214" s="14">
        <f t="shared" ca="1" si="301"/>
        <v>22.185031250000002</v>
      </c>
      <c r="J214" s="14">
        <f t="shared" ca="1" si="301"/>
        <v>32.638156250000002</v>
      </c>
      <c r="K214" s="14">
        <f ca="1">(ABS(G214)+ABS(I214))*SIGN(G214)</f>
        <v>-45.951718749999998</v>
      </c>
      <c r="L214" s="14">
        <f ca="1">(ABS(H214)+ABS(J214))*SIGN(H214)</f>
        <v>255.21753125000001</v>
      </c>
      <c r="M214" s="14">
        <f ca="1">(ABS(K214)+0.3*ABS(L214))*SIGN(K214)</f>
        <v>-122.51697812499999</v>
      </c>
      <c r="N214" s="14">
        <f t="shared" ref="N214:N218" ca="1" si="302">(ABS(L214)+0.3*ABS(K214))*SIGN(L214)</f>
        <v>269.003046875</v>
      </c>
      <c r="O214" s="14">
        <f ca="1">F214+M214</f>
        <v>-113.78894687499999</v>
      </c>
      <c r="P214" s="14">
        <f ca="1">F214-M214</f>
        <v>131.245009375</v>
      </c>
      <c r="Q214" s="14">
        <f ca="1">F214+N214</f>
        <v>277.73107812500001</v>
      </c>
      <c r="R214" s="14">
        <f ca="1">F214-N214</f>
        <v>-260.27501562499998</v>
      </c>
    </row>
    <row r="215" spans="2:18" s="10" customFormat="1" x14ac:dyDescent="0.35">
      <c r="D215" s="12" t="s">
        <v>55</v>
      </c>
      <c r="E215" s="14">
        <f t="shared" ref="E215:F215" ca="1" si="303">E201-(E201-E208)/$M197*$M195</f>
        <v>19.312593749999998</v>
      </c>
      <c r="F215" s="14">
        <f t="shared" ca="1" si="303"/>
        <v>11.56746875</v>
      </c>
      <c r="G215" s="14">
        <f ca="1">G201-(G201-G208)/$M197*$M195</f>
        <v>52.887531250000009</v>
      </c>
      <c r="H215" s="14">
        <f t="shared" ref="H215:J215" ca="1" si="304">H201-(H201-H208)/$M197*$M195</f>
        <v>6.42521875</v>
      </c>
      <c r="I215" s="14">
        <f t="shared" ca="1" si="304"/>
        <v>0.73959375000000005</v>
      </c>
      <c r="J215" s="14">
        <f t="shared" ca="1" si="304"/>
        <v>1.0883125</v>
      </c>
      <c r="K215" s="14">
        <f t="shared" ref="K215:K218" ca="1" si="305">(ABS(G215)+ABS(I215))*SIGN(G215)</f>
        <v>53.627125000000007</v>
      </c>
      <c r="L215" s="14">
        <f t="shared" ref="L215:L218" ca="1" si="306">(ABS(H215)+ABS(J215))*SIGN(H215)</f>
        <v>7.5135312499999998</v>
      </c>
      <c r="M215" s="14">
        <f t="shared" ref="M215:M218" ca="1" si="307">(ABS(K215)+0.3*ABS(L215))*SIGN(K215)</f>
        <v>55.881184375000004</v>
      </c>
      <c r="N215" s="14">
        <f t="shared" ca="1" si="302"/>
        <v>23.601668750000002</v>
      </c>
      <c r="O215" s="14">
        <f t="shared" ref="O215:O217" ca="1" si="308">F215+M215</f>
        <v>67.448653125000007</v>
      </c>
      <c r="P215" s="14">
        <f t="shared" ref="P215:P217" ca="1" si="309">F215-M215</f>
        <v>-44.313715625</v>
      </c>
      <c r="Q215" s="14">
        <f t="shared" ref="Q215:Q217" ca="1" si="310">F215+N215</f>
        <v>35.169137500000005</v>
      </c>
      <c r="R215" s="14">
        <f t="shared" ref="R215:R217" ca="1" si="311">F215-N215</f>
        <v>-12.034200000000002</v>
      </c>
    </row>
    <row r="216" spans="2:18" s="10" customFormat="1" x14ac:dyDescent="0.35">
      <c r="D216" s="12" t="s">
        <v>56</v>
      </c>
      <c r="E216" s="14">
        <f t="shared" ref="E216:J216" ca="1" si="312">E202</f>
        <v>7.9009999999999998</v>
      </c>
      <c r="F216" s="14">
        <f t="shared" ca="1" si="312"/>
        <v>4.6369999999999996</v>
      </c>
      <c r="G216" s="14">
        <f t="shared" ca="1" si="312"/>
        <v>-18.617999999999999</v>
      </c>
      <c r="H216" s="14">
        <f t="shared" ca="1" si="312"/>
        <v>174.26</v>
      </c>
      <c r="I216" s="14">
        <f t="shared" ca="1" si="312"/>
        <v>17.436</v>
      </c>
      <c r="J216" s="14">
        <f t="shared" ca="1" si="312"/>
        <v>25.652999999999999</v>
      </c>
      <c r="K216" s="14">
        <f t="shared" ca="1" si="305"/>
        <v>-36.054000000000002</v>
      </c>
      <c r="L216" s="14">
        <f t="shared" ca="1" si="306"/>
        <v>199.91299999999998</v>
      </c>
      <c r="M216" s="14">
        <f t="shared" ca="1" si="307"/>
        <v>-96.027899999999988</v>
      </c>
      <c r="N216" s="14">
        <f t="shared" ca="1" si="302"/>
        <v>210.72919999999999</v>
      </c>
      <c r="O216" s="14">
        <f t="shared" ca="1" si="308"/>
        <v>-91.390899999999988</v>
      </c>
      <c r="P216" s="14">
        <f t="shared" ca="1" si="309"/>
        <v>100.66489999999999</v>
      </c>
      <c r="Q216" s="14">
        <f t="shared" ca="1" si="310"/>
        <v>215.36619999999999</v>
      </c>
      <c r="R216" s="14">
        <f t="shared" ca="1" si="311"/>
        <v>-206.09219999999999</v>
      </c>
    </row>
    <row r="217" spans="2:18" s="10" customFormat="1" x14ac:dyDescent="0.35">
      <c r="D217" s="12" t="s">
        <v>57</v>
      </c>
      <c r="E217" s="14">
        <f t="shared" ref="E217:J217" ca="1" si="313">E203</f>
        <v>14.895</v>
      </c>
      <c r="F217" s="14">
        <f t="shared" ca="1" si="313"/>
        <v>8.9190000000000005</v>
      </c>
      <c r="G217" s="14">
        <f t="shared" ca="1" si="313"/>
        <v>41.250999999999998</v>
      </c>
      <c r="H217" s="14">
        <f t="shared" ca="1" si="313"/>
        <v>5.0060000000000002</v>
      </c>
      <c r="I217" s="14">
        <f t="shared" ca="1" si="313"/>
        <v>0.57499999999999996</v>
      </c>
      <c r="J217" s="14">
        <f t="shared" ca="1" si="313"/>
        <v>0.84599999999999997</v>
      </c>
      <c r="K217" s="14">
        <f t="shared" ca="1" si="305"/>
        <v>41.826000000000001</v>
      </c>
      <c r="L217" s="14">
        <f t="shared" ca="1" si="306"/>
        <v>5.8520000000000003</v>
      </c>
      <c r="M217" s="14">
        <f t="shared" ca="1" si="307"/>
        <v>43.581600000000002</v>
      </c>
      <c r="N217" s="14">
        <f t="shared" ca="1" si="302"/>
        <v>18.399799999999999</v>
      </c>
      <c r="O217" s="14">
        <f t="shared" ca="1" si="308"/>
        <v>52.500600000000006</v>
      </c>
      <c r="P217" s="14">
        <f t="shared" ca="1" si="309"/>
        <v>-34.662599999999998</v>
      </c>
      <c r="Q217" s="14">
        <f t="shared" ca="1" si="310"/>
        <v>27.3188</v>
      </c>
      <c r="R217" s="14">
        <f t="shared" ca="1" si="311"/>
        <v>-9.4807999999999986</v>
      </c>
    </row>
    <row r="218" spans="2:18" s="10" customFormat="1" x14ac:dyDescent="0.35">
      <c r="D218" s="12" t="s">
        <v>12</v>
      </c>
      <c r="E218" s="14">
        <f ca="1">E204+K204</f>
        <v>-824.48500000000001</v>
      </c>
      <c r="F218" s="14">
        <f ca="1">F204+L204</f>
        <v>-519.572</v>
      </c>
      <c r="G218" s="14">
        <f t="shared" ref="G218:J218" ca="1" si="314">G204</f>
        <v>-181.84899999999999</v>
      </c>
      <c r="H218" s="14">
        <f t="shared" ca="1" si="314"/>
        <v>-21.338999999999999</v>
      </c>
      <c r="I218" s="14">
        <f t="shared" ca="1" si="314"/>
        <v>-2.4630000000000001</v>
      </c>
      <c r="J218" s="14">
        <f t="shared" ca="1" si="314"/>
        <v>-3.6230000000000002</v>
      </c>
      <c r="K218" s="14">
        <f t="shared" ca="1" si="305"/>
        <v>-184.31199999999998</v>
      </c>
      <c r="L218" s="14">
        <f t="shared" ca="1" si="306"/>
        <v>-24.962</v>
      </c>
      <c r="M218" s="14">
        <f t="shared" ca="1" si="307"/>
        <v>-191.80059999999997</v>
      </c>
      <c r="N218" s="14">
        <f t="shared" ca="1" si="302"/>
        <v>-80.255599999999987</v>
      </c>
      <c r="O218" s="14">
        <f ca="1">F218+M218</f>
        <v>-711.37259999999992</v>
      </c>
      <c r="P218" s="14">
        <f ca="1">F218-M218</f>
        <v>-327.77140000000003</v>
      </c>
      <c r="Q218" s="14">
        <f ca="1">F218+N218</f>
        <v>-599.82759999999996</v>
      </c>
      <c r="R218" s="14">
        <f ca="1">F218-N218</f>
        <v>-439.31640000000004</v>
      </c>
    </row>
    <row r="219" spans="2:18" s="10" customFormat="1" x14ac:dyDescent="0.35"/>
    <row r="220" spans="2:18" s="10" customFormat="1" x14ac:dyDescent="0.35">
      <c r="B220" s="11" t="s">
        <v>60</v>
      </c>
      <c r="C220" s="12" t="s">
        <v>59</v>
      </c>
      <c r="E220" s="13" t="s">
        <v>46</v>
      </c>
      <c r="F220" s="13" t="s">
        <v>47</v>
      </c>
      <c r="G220" s="13" t="s">
        <v>48</v>
      </c>
      <c r="H220" s="13" t="s">
        <v>49</v>
      </c>
      <c r="I220" s="13" t="s">
        <v>50</v>
      </c>
      <c r="J220" s="13" t="s">
        <v>51</v>
      </c>
      <c r="K220" s="13" t="s">
        <v>61</v>
      </c>
      <c r="L220" s="13" t="s">
        <v>62</v>
      </c>
      <c r="M220" s="13" t="s">
        <v>63</v>
      </c>
      <c r="N220" s="13" t="s">
        <v>64</v>
      </c>
      <c r="O220" s="13" t="s">
        <v>65</v>
      </c>
      <c r="P220" s="13" t="s">
        <v>66</v>
      </c>
      <c r="Q220" s="13" t="s">
        <v>67</v>
      </c>
      <c r="R220" s="13" t="s">
        <v>68</v>
      </c>
    </row>
    <row r="221" spans="2:18" s="10" customFormat="1" x14ac:dyDescent="0.35">
      <c r="D221" s="12" t="s">
        <v>54</v>
      </c>
      <c r="E221" s="14">
        <f t="shared" ref="E221:F221" ca="1" si="315">E207+(E200-E207)/$M197*$M196</f>
        <v>-5.5647187499999999</v>
      </c>
      <c r="F221" s="14">
        <f t="shared" ca="1" si="315"/>
        <v>-3.3270312500000001</v>
      </c>
      <c r="G221" s="14">
        <f ca="1">G207+(G200-G207)/$M197*$M196</f>
        <v>24.7086875</v>
      </c>
      <c r="H221" s="14">
        <f t="shared" ref="H221:J221" ca="1" si="316">H207+(H200-H207)/$M197*$M196</f>
        <v>-230.64937499999999</v>
      </c>
      <c r="I221" s="14">
        <f t="shared" ca="1" si="316"/>
        <v>-23.150031250000001</v>
      </c>
      <c r="J221" s="14">
        <f t="shared" ca="1" si="316"/>
        <v>-34.059156250000001</v>
      </c>
      <c r="K221" s="14">
        <f ca="1">(ABS(G221)+ABS(I221))*SIGN(G221)</f>
        <v>47.858718750000001</v>
      </c>
      <c r="L221" s="14">
        <f ca="1">(ABS(H221)+ABS(J221))*SIGN(H221)</f>
        <v>-264.70853124999996</v>
      </c>
      <c r="M221" s="14">
        <f t="shared" ref="M221:M225" ca="1" si="317">(ABS(K221)+0.3*ABS(L221))*SIGN(K221)</f>
        <v>127.27127812499998</v>
      </c>
      <c r="N221" s="14">
        <f t="shared" ref="N221:N225" ca="1" si="318">(ABS(L221)+0.3*ABS(K221))*SIGN(L221)</f>
        <v>-279.06614687499996</v>
      </c>
      <c r="O221" s="14">
        <f ca="1">F221+M221</f>
        <v>123.94424687499998</v>
      </c>
      <c r="P221" s="14">
        <f ca="1">F221-M221</f>
        <v>-130.59830937499999</v>
      </c>
      <c r="Q221" s="14">
        <f ca="1">F221+N221</f>
        <v>-282.39317812499996</v>
      </c>
      <c r="R221" s="14">
        <f ca="1">F221-N221</f>
        <v>275.73911562499995</v>
      </c>
    </row>
    <row r="222" spans="2:18" s="10" customFormat="1" x14ac:dyDescent="0.35">
      <c r="D222" s="12" t="s">
        <v>55</v>
      </c>
      <c r="E222" s="14">
        <f t="shared" ref="E222:F222" ca="1" si="319">E208+(E201-E208)/$M197*$M196</f>
        <v>-19.413593750000004</v>
      </c>
      <c r="F222" s="14">
        <f t="shared" ca="1" si="319"/>
        <v>-11.620468749999999</v>
      </c>
      <c r="G222" s="14">
        <f ca="1">G208+(G201-G208)/$M197*$M196</f>
        <v>-54.366531250000008</v>
      </c>
      <c r="H222" s="14">
        <f t="shared" ref="H222:J222" ca="1" si="320">H208+(H201-H208)/$M197*$M196</f>
        <v>-6.5902187500000009</v>
      </c>
      <c r="I222" s="14">
        <f t="shared" ca="1" si="320"/>
        <v>-0.75459375000000006</v>
      </c>
      <c r="J222" s="14">
        <f t="shared" ca="1" si="320"/>
        <v>-1.1103125</v>
      </c>
      <c r="K222" s="14">
        <f t="shared" ref="K222:K225" ca="1" si="321">(ABS(G222)+ABS(I222))*SIGN(G222)</f>
        <v>-55.121125000000006</v>
      </c>
      <c r="L222" s="14">
        <f t="shared" ref="L222:L225" ca="1" si="322">(ABS(H222)+ABS(J222))*SIGN(H222)</f>
        <v>-7.7005312500000009</v>
      </c>
      <c r="M222" s="14">
        <f t="shared" ca="1" si="317"/>
        <v>-57.431284375000004</v>
      </c>
      <c r="N222" s="14">
        <f t="shared" ca="1" si="318"/>
        <v>-24.236868750000003</v>
      </c>
      <c r="O222" s="14">
        <f t="shared" ref="O222:O224" ca="1" si="323">F222+M222</f>
        <v>-69.051753125000005</v>
      </c>
      <c r="P222" s="14">
        <f t="shared" ref="P222:P224" ca="1" si="324">F222-M222</f>
        <v>45.810815625000004</v>
      </c>
      <c r="Q222" s="14">
        <f t="shared" ref="Q222:Q224" ca="1" si="325">F222+N222</f>
        <v>-35.8573375</v>
      </c>
      <c r="R222" s="14">
        <f t="shared" ref="R222:R224" ca="1" si="326">F222-N222</f>
        <v>12.616400000000004</v>
      </c>
    </row>
    <row r="223" spans="2:18" s="10" customFormat="1" x14ac:dyDescent="0.35">
      <c r="D223" s="12" t="s">
        <v>56</v>
      </c>
      <c r="E223" s="14">
        <f ca="1">E216</f>
        <v>7.9009999999999998</v>
      </c>
      <c r="F223" s="14">
        <f t="shared" ref="F223:J223" ca="1" si="327">F216</f>
        <v>4.6369999999999996</v>
      </c>
      <c r="G223" s="14">
        <f t="shared" ca="1" si="327"/>
        <v>-18.617999999999999</v>
      </c>
      <c r="H223" s="14">
        <f t="shared" ca="1" si="327"/>
        <v>174.26</v>
      </c>
      <c r="I223" s="14">
        <f t="shared" ca="1" si="327"/>
        <v>17.436</v>
      </c>
      <c r="J223" s="14">
        <f t="shared" ca="1" si="327"/>
        <v>25.652999999999999</v>
      </c>
      <c r="K223" s="14">
        <f t="shared" ca="1" si="321"/>
        <v>-36.054000000000002</v>
      </c>
      <c r="L223" s="14">
        <f t="shared" ca="1" si="322"/>
        <v>199.91299999999998</v>
      </c>
      <c r="M223" s="14">
        <f t="shared" ca="1" si="317"/>
        <v>-96.027899999999988</v>
      </c>
      <c r="N223" s="14">
        <f t="shared" ca="1" si="318"/>
        <v>210.72919999999999</v>
      </c>
      <c r="O223" s="14">
        <f t="shared" ca="1" si="323"/>
        <v>-91.390899999999988</v>
      </c>
      <c r="P223" s="14">
        <f t="shared" ca="1" si="324"/>
        <v>100.66489999999999</v>
      </c>
      <c r="Q223" s="14">
        <f t="shared" ca="1" si="325"/>
        <v>215.36619999999999</v>
      </c>
      <c r="R223" s="14">
        <f t="shared" ca="1" si="326"/>
        <v>-206.09219999999999</v>
      </c>
    </row>
    <row r="224" spans="2:18" s="10" customFormat="1" x14ac:dyDescent="0.35">
      <c r="D224" s="12" t="s">
        <v>57</v>
      </c>
      <c r="E224" s="14">
        <f ca="1">E217</f>
        <v>14.895</v>
      </c>
      <c r="F224" s="14">
        <f t="shared" ref="F224:J224" ca="1" si="328">F217</f>
        <v>8.9190000000000005</v>
      </c>
      <c r="G224" s="14">
        <f t="shared" ca="1" si="328"/>
        <v>41.250999999999998</v>
      </c>
      <c r="H224" s="14">
        <f t="shared" ca="1" si="328"/>
        <v>5.0060000000000002</v>
      </c>
      <c r="I224" s="14">
        <f t="shared" ca="1" si="328"/>
        <v>0.57499999999999996</v>
      </c>
      <c r="J224" s="14">
        <f t="shared" ca="1" si="328"/>
        <v>0.84599999999999997</v>
      </c>
      <c r="K224" s="14">
        <f t="shared" ca="1" si="321"/>
        <v>41.826000000000001</v>
      </c>
      <c r="L224" s="14">
        <f t="shared" ca="1" si="322"/>
        <v>5.8520000000000003</v>
      </c>
      <c r="M224" s="14">
        <f t="shared" ca="1" si="317"/>
        <v>43.581600000000002</v>
      </c>
      <c r="N224" s="14">
        <f t="shared" ca="1" si="318"/>
        <v>18.399799999999999</v>
      </c>
      <c r="O224" s="14">
        <f t="shared" ca="1" si="323"/>
        <v>52.500600000000006</v>
      </c>
      <c r="P224" s="14">
        <f t="shared" ca="1" si="324"/>
        <v>-34.662599999999998</v>
      </c>
      <c r="Q224" s="14">
        <f t="shared" ca="1" si="325"/>
        <v>27.3188</v>
      </c>
      <c r="R224" s="14">
        <f t="shared" ca="1" si="326"/>
        <v>-9.4807999999999986</v>
      </c>
    </row>
    <row r="225" spans="1:26" s="10" customFormat="1" x14ac:dyDescent="0.35">
      <c r="D225" s="12" t="s">
        <v>12</v>
      </c>
      <c r="E225" s="14">
        <f ca="1">E211+K211</f>
        <v>-824.48500000000001</v>
      </c>
      <c r="F225" s="14">
        <f ca="1">F211+L211</f>
        <v>-519.572</v>
      </c>
      <c r="G225" s="14">
        <f t="shared" ref="G225:J225" ca="1" si="329">G211</f>
        <v>-181.84899999999999</v>
      </c>
      <c r="H225" s="14">
        <f t="shared" ca="1" si="329"/>
        <v>-21.338999999999999</v>
      </c>
      <c r="I225" s="14">
        <f t="shared" ca="1" si="329"/>
        <v>-2.4630000000000001</v>
      </c>
      <c r="J225" s="14">
        <f t="shared" ca="1" si="329"/>
        <v>-3.6230000000000002</v>
      </c>
      <c r="K225" s="14">
        <f t="shared" ca="1" si="321"/>
        <v>-184.31199999999998</v>
      </c>
      <c r="L225" s="14">
        <f t="shared" ca="1" si="322"/>
        <v>-24.962</v>
      </c>
      <c r="M225" s="14">
        <f t="shared" ca="1" si="317"/>
        <v>-191.80059999999997</v>
      </c>
      <c r="N225" s="14">
        <f t="shared" ca="1" si="318"/>
        <v>-80.255599999999987</v>
      </c>
      <c r="O225" s="14">
        <f ca="1">F225+M225</f>
        <v>-711.37259999999992</v>
      </c>
      <c r="P225" s="14">
        <f ca="1">F225-M225</f>
        <v>-327.77140000000003</v>
      </c>
      <c r="Q225" s="14">
        <f ca="1">F225+N225</f>
        <v>-599.82759999999996</v>
      </c>
      <c r="R225" s="14">
        <f ca="1">F225-N225</f>
        <v>-439.31640000000004</v>
      </c>
    </row>
    <row r="226" spans="1:26" s="10" customFormat="1" x14ac:dyDescent="0.35"/>
    <row r="227" spans="1:26" s="10" customFormat="1" x14ac:dyDescent="0.35">
      <c r="A227" s="12" t="s">
        <v>21</v>
      </c>
      <c r="B227" s="11" t="s">
        <v>60</v>
      </c>
      <c r="C227" s="12" t="s">
        <v>45</v>
      </c>
      <c r="E227" s="15" t="s">
        <v>46</v>
      </c>
      <c r="F227" s="13" t="s">
        <v>65</v>
      </c>
      <c r="G227" s="13" t="s">
        <v>66</v>
      </c>
      <c r="H227" s="13" t="s">
        <v>67</v>
      </c>
      <c r="I227" s="13" t="s">
        <v>68</v>
      </c>
      <c r="J227" s="13" t="s">
        <v>69</v>
      </c>
      <c r="K227" s="15" t="s">
        <v>65</v>
      </c>
      <c r="L227" s="15" t="s">
        <v>66</v>
      </c>
      <c r="M227" s="15" t="s">
        <v>67</v>
      </c>
      <c r="N227" s="15" t="s">
        <v>68</v>
      </c>
      <c r="P227" s="13" t="s">
        <v>46</v>
      </c>
      <c r="Q227" s="13" t="s">
        <v>65</v>
      </c>
      <c r="R227" s="13" t="s">
        <v>66</v>
      </c>
      <c r="S227" s="13" t="s">
        <v>67</v>
      </c>
      <c r="T227" s="13" t="s">
        <v>68</v>
      </c>
      <c r="U227" s="13" t="s">
        <v>13</v>
      </c>
      <c r="V227" s="16" t="s">
        <v>70</v>
      </c>
      <c r="W227" s="7" t="s">
        <v>71</v>
      </c>
      <c r="X227" s="7" t="s">
        <v>72</v>
      </c>
      <c r="Y227" s="8"/>
      <c r="Z227" s="5"/>
    </row>
    <row r="228" spans="1:26" x14ac:dyDescent="0.35">
      <c r="A228" s="1">
        <f ca="1">B195</f>
        <v>20</v>
      </c>
      <c r="D228" s="1" t="s">
        <v>54</v>
      </c>
      <c r="E228" s="17">
        <f ca="1">E214</f>
        <v>14.977718749999999</v>
      </c>
      <c r="F228" s="4">
        <f t="shared" ref="F228:F229" ca="1" si="330">O214</f>
        <v>-113.78894687499999</v>
      </c>
      <c r="G228" s="4">
        <f t="shared" ref="G228:G229" ca="1" si="331">P214</f>
        <v>131.245009375</v>
      </c>
      <c r="H228" s="18">
        <f t="shared" ref="H228:H229" ca="1" si="332">Q214</f>
        <v>277.73107812500001</v>
      </c>
      <c r="I228" s="18">
        <f t="shared" ref="I228:I229" ca="1" si="333">R214</f>
        <v>-260.27501562499998</v>
      </c>
      <c r="J228" s="4">
        <f>INDEX($N$34:$N$45,MATCH(A230,$L$34:$L$45,-1),1)</f>
        <v>384.20460000000003</v>
      </c>
      <c r="K228" s="17">
        <f ca="1">MAX(ABS(F228),IF(J228="---",0,0.3*J228))</f>
        <v>115.26138</v>
      </c>
      <c r="L228" s="17">
        <f ca="1">MAX(ABS(G228),IF(J228="---",0,0.3*J228))</f>
        <v>131.245009375</v>
      </c>
      <c r="M228" s="17">
        <f ca="1">MAX(ABS(H228),J228)</f>
        <v>384.20460000000003</v>
      </c>
      <c r="N228" s="17">
        <f ca="1">MAX(ABS(I228),J228)</f>
        <v>384.20460000000003</v>
      </c>
      <c r="O228" s="6" t="s">
        <v>73</v>
      </c>
      <c r="P228" s="19">
        <f ca="1">MAX(E228-$Z196*(1-((0.48*$Z195+E230)/(0.48*$Z195))^2),0)/(($F196-2*$F197)*$O$2)*1000</f>
        <v>0</v>
      </c>
      <c r="Q228" s="19">
        <f ca="1">MAX(K228-$Z196*(1-((0.48*$Z195+K230)/(0.48*$Z195))^2),0)/(($F196-2*$F197)*$O$2)*1000</f>
        <v>0</v>
      </c>
      <c r="R228" s="19">
        <f t="shared" ref="R228" ca="1" si="334">MAX(L228-$Z196*(1-((0.48*$Z195+L230)/(0.48*$Z195))^2),0)/(($F196-2*$F197)*$O$2)*1000</f>
        <v>1.2238210084670988</v>
      </c>
      <c r="S228" s="19">
        <f t="shared" ref="S228" ca="1" si="335">MAX(M228-$Z196*(1-((0.48*$Z195+M230)/(0.48*$Z195))^2),0)/(($F196-2*$F197)*$O$2)*1000</f>
        <v>9.0003879363448949</v>
      </c>
      <c r="T228" s="19">
        <f ca="1">MAX(N228-$Z196*(1-((0.48*$Z195+N230)/(0.48*$Z195))^2),0)/(($F196-2*$F197)*$O$2)*1000</f>
        <v>10.473478092475332</v>
      </c>
      <c r="U228" s="17">
        <f ca="1">MAX(P228:T228)</f>
        <v>10.473478092475332</v>
      </c>
      <c r="V228" s="49">
        <v>12.56</v>
      </c>
      <c r="W228" s="8">
        <f>2*V228*$O$2/10</f>
        <v>982.95652173913061</v>
      </c>
      <c r="X228" s="4">
        <f>W228*(F196-2*F197)/200</f>
        <v>304.71652173913049</v>
      </c>
      <c r="Y228" s="1"/>
      <c r="Z228" s="5"/>
    </row>
    <row r="229" spans="1:26" x14ac:dyDescent="0.35">
      <c r="A229" s="12" t="s">
        <v>31</v>
      </c>
      <c r="D229" s="1" t="s">
        <v>55</v>
      </c>
      <c r="E229" s="17">
        <f ca="1">E215</f>
        <v>19.312593749999998</v>
      </c>
      <c r="F229" s="18">
        <f t="shared" ca="1" si="330"/>
        <v>67.448653125000007</v>
      </c>
      <c r="G229" s="18">
        <f t="shared" ca="1" si="331"/>
        <v>-44.313715625</v>
      </c>
      <c r="H229" s="4">
        <f t="shared" ca="1" si="332"/>
        <v>35.169137500000005</v>
      </c>
      <c r="I229" s="4">
        <f t="shared" ca="1" si="333"/>
        <v>-12.034200000000002</v>
      </c>
      <c r="J229" s="4">
        <f>INDEX($O$34:$O$45,MATCH(A230,$L$34:$L$45,-1),1)</f>
        <v>113.09220000000001</v>
      </c>
      <c r="K229" s="17">
        <f ca="1">MAX(ABS(F229),J229)</f>
        <v>113.09220000000001</v>
      </c>
      <c r="L229" s="17">
        <f ca="1">MAX(ABS(G229),J229)</f>
        <v>113.09220000000001</v>
      </c>
      <c r="M229" s="17">
        <f ca="1">MAX(ABS(H229),IF(J229="---",0,0.3*J229))</f>
        <v>35.169137500000005</v>
      </c>
      <c r="N229" s="17">
        <f ca="1">MAX(ABS(I229),IF(J229="---",0,0.3*J229))</f>
        <v>33.927660000000003</v>
      </c>
      <c r="O229" s="6" t="s">
        <v>74</v>
      </c>
      <c r="P229" s="19">
        <f ca="1">MAX(E229-$Z197*(1-((0.48*$Z195+E230)/(0.48*$Z195))^2),0)/(($F195-2*$F197)*$O$2)*1000</f>
        <v>0</v>
      </c>
      <c r="Q229" s="19">
        <f ca="1">MAX(K229-$Z197*(1-((0.48*$Z195+K230)/(0.48*$Z195))^2),0)/(($F195-2*$F197)*$O$2)*1000</f>
        <v>3.8292232524582714</v>
      </c>
      <c r="R229" s="19">
        <f t="shared" ref="R229" ca="1" si="336">MAX(L229-$Z197*(1-((0.48*$Z195+L230)/(0.48*$Z195))^2),0)/(($F195-2*$F197)*$O$2)*1000</f>
        <v>8.0812517469689222</v>
      </c>
      <c r="S229" s="19">
        <f t="shared" ref="S229" ca="1" si="337">MAX(M229-$Z197*(1-((0.48*$Z195+M230)/(0.48*$Z195))^2),0)/(($F195-2*$F197)*$O$2)*1000</f>
        <v>0</v>
      </c>
      <c r="T229" s="19">
        <f t="shared" ref="T229" ca="1" si="338">MAX(N229-$Z197*(1-((0.48*$Z195+N230)/(0.48*$Z195))^2),0)/(($F195-2*$F197)*$O$2)*1000</f>
        <v>0</v>
      </c>
      <c r="U229" s="17">
        <f ca="1">MAX(P229:T229)</f>
        <v>8.0812517469689222</v>
      </c>
      <c r="V229" s="49">
        <v>9.36</v>
      </c>
      <c r="W229" s="8">
        <f>2*V229*$O$2/10</f>
        <v>732.52173913043475</v>
      </c>
      <c r="X229" s="4">
        <f>W229*(F195-2*F197)/200</f>
        <v>80.577391304347827</v>
      </c>
      <c r="Y229" s="1"/>
      <c r="Z229" s="5"/>
    </row>
    <row r="230" spans="1:26" x14ac:dyDescent="0.35">
      <c r="A230" s="1">
        <f>B196</f>
        <v>2</v>
      </c>
      <c r="D230" s="1" t="s">
        <v>12</v>
      </c>
      <c r="E230" s="20">
        <f ca="1">E218</f>
        <v>-824.48500000000001</v>
      </c>
      <c r="F230" s="8">
        <f ca="1">O218</f>
        <v>-711.37259999999992</v>
      </c>
      <c r="G230" s="8">
        <f ca="1">P218</f>
        <v>-327.77140000000003</v>
      </c>
      <c r="H230" s="8">
        <f ca="1">Q218</f>
        <v>-599.82759999999996</v>
      </c>
      <c r="I230" s="8">
        <f ca="1">R218</f>
        <v>-439.31640000000004</v>
      </c>
      <c r="K230" s="17">
        <f ca="1">F230</f>
        <v>-711.37259999999992</v>
      </c>
      <c r="L230" s="17">
        <f t="shared" ref="L230" ca="1" si="339">G230</f>
        <v>-327.77140000000003</v>
      </c>
      <c r="M230" s="17">
        <f t="shared" ref="M230" ca="1" si="340">H230</f>
        <v>-599.82759999999996</v>
      </c>
      <c r="N230" s="17">
        <f t="shared" ref="N230" ca="1" si="341">I230</f>
        <v>-439.31640000000004</v>
      </c>
    </row>
    <row r="231" spans="1:26" x14ac:dyDescent="0.35">
      <c r="D231" s="7" t="s">
        <v>75</v>
      </c>
      <c r="E231" s="4">
        <f ca="1">($Z196+$X228)*(1-ABS((0.48*$Z195+E230)/(0.48*$Z195+$W228))^(1+1/(1+$W228/$Z195)))</f>
        <v>505.5965865791369</v>
      </c>
      <c r="K231" s="4">
        <f t="shared" ref="K231:N231" ca="1" si="342">($Z196+$X228)*(1-ABS((0.48*$Z195+K230)/(0.48*$Z195+$W228))^(1+1/(1+$W228/$Z195)))</f>
        <v>488.38645166141271</v>
      </c>
      <c r="L231" s="4">
        <f t="shared" ca="1" si="342"/>
        <v>414.27241460736502</v>
      </c>
      <c r="M231" s="4">
        <f t="shared" ca="1" si="342"/>
        <v>469.28553600434623</v>
      </c>
      <c r="N231" s="4">
        <f t="shared" ca="1" si="342"/>
        <v>438.23802134413131</v>
      </c>
    </row>
    <row r="232" spans="1:26" x14ac:dyDescent="0.35">
      <c r="D232" s="7" t="s">
        <v>76</v>
      </c>
      <c r="E232" s="4">
        <f ca="1">($Z197+$X229)*(1-ABS((0.48*$Z195+E230)/(0.48*$Z195+$W229))^(1+1/(1+$W229/$Z195)))</f>
        <v>168.83643217421519</v>
      </c>
      <c r="K232" s="4">
        <f t="shared" ref="K232:N232" ca="1" si="343">($Z197+$X229)*(1-ABS((0.48*$Z195+K230)/(0.48*$Z195+$W229))^(1+1/(1+$W229/$Z195)))</f>
        <v>161.99867112495707</v>
      </c>
      <c r="L232" s="4">
        <f t="shared" ca="1" si="343"/>
        <v>132.06576272430689</v>
      </c>
      <c r="M232" s="4">
        <f t="shared" ca="1" si="343"/>
        <v>154.34896467258221</v>
      </c>
      <c r="N232" s="4">
        <f t="shared" ca="1" si="343"/>
        <v>141.81179400522481</v>
      </c>
    </row>
    <row r="233" spans="1:26" x14ac:dyDescent="0.35">
      <c r="A233" t="str">
        <f ca="1">IF(MAX(E233:N233)&gt;1,"non verificato","verificato")</f>
        <v>verificato</v>
      </c>
      <c r="D233" s="7" t="s">
        <v>77</v>
      </c>
      <c r="E233" s="3">
        <f ca="1">ABS(E228/E231)^1.5+ABS(E229/E232)^1.5</f>
        <v>4.3785430986773767E-2</v>
      </c>
      <c r="K233" s="3">
        <f t="shared" ref="K233:N233" ca="1" si="344">ABS(K228/K231)^1.5+ABS(K229/K232)^1.5</f>
        <v>0.6979379837094204</v>
      </c>
      <c r="L233" s="3">
        <f t="shared" ca="1" si="344"/>
        <v>0.97075292978394778</v>
      </c>
      <c r="M233" s="3">
        <f t="shared" ca="1" si="344"/>
        <v>0.84954247579113384</v>
      </c>
      <c r="N233" s="3">
        <f t="shared" ca="1" si="344"/>
        <v>0.93789887364861957</v>
      </c>
    </row>
    <row r="235" spans="1:26" x14ac:dyDescent="0.35">
      <c r="B235" s="9" t="s">
        <v>60</v>
      </c>
      <c r="C235" s="1" t="s">
        <v>59</v>
      </c>
      <c r="D235" s="10"/>
      <c r="E235" s="15" t="s">
        <v>46</v>
      </c>
      <c r="F235" s="13" t="s">
        <v>65</v>
      </c>
      <c r="G235" s="13" t="s">
        <v>66</v>
      </c>
      <c r="H235" s="13" t="s">
        <v>67</v>
      </c>
      <c r="I235" s="13" t="s">
        <v>68</v>
      </c>
      <c r="J235" s="13" t="s">
        <v>69</v>
      </c>
      <c r="K235" s="15" t="s">
        <v>65</v>
      </c>
      <c r="L235" s="15" t="s">
        <v>66</v>
      </c>
      <c r="M235" s="15" t="s">
        <v>67</v>
      </c>
      <c r="N235" s="15" t="s">
        <v>68</v>
      </c>
      <c r="O235" s="10"/>
      <c r="P235" s="13" t="s">
        <v>46</v>
      </c>
      <c r="Q235" s="13" t="s">
        <v>65</v>
      </c>
      <c r="R235" s="13" t="s">
        <v>66</v>
      </c>
      <c r="S235" s="13" t="s">
        <v>67</v>
      </c>
      <c r="T235" s="13" t="s">
        <v>68</v>
      </c>
      <c r="U235" s="13" t="s">
        <v>13</v>
      </c>
      <c r="V235" s="16" t="s">
        <v>70</v>
      </c>
      <c r="W235" s="7" t="s">
        <v>71</v>
      </c>
      <c r="X235" s="7" t="s">
        <v>72</v>
      </c>
    </row>
    <row r="236" spans="1:26" x14ac:dyDescent="0.35">
      <c r="D236" s="1" t="s">
        <v>54</v>
      </c>
      <c r="E236" s="17">
        <f ca="1">E221</f>
        <v>-5.5647187499999999</v>
      </c>
      <c r="F236" s="4">
        <f t="shared" ref="F236:F237" ca="1" si="345">O221</f>
        <v>123.94424687499998</v>
      </c>
      <c r="G236" s="4">
        <f t="shared" ref="G236:G237" ca="1" si="346">P221</f>
        <v>-130.59830937499999</v>
      </c>
      <c r="H236" s="18">
        <f t="shared" ref="H236:H237" ca="1" si="347">Q221</f>
        <v>-282.39317812499996</v>
      </c>
      <c r="I236" s="18">
        <f t="shared" ref="I236:I237" ca="1" si="348">R221</f>
        <v>275.73911562499995</v>
      </c>
      <c r="J236" s="4">
        <f>INDEX($N$34:$N$45,MATCH(A230,$L$34:$L$45,-1)+1,1)</f>
        <v>355.745</v>
      </c>
      <c r="K236" s="17">
        <f ca="1">MAX(ABS(F236),IF(J236="---",0,0.3*J236))</f>
        <v>123.94424687499998</v>
      </c>
      <c r="L236" s="17">
        <f ca="1">MAX(ABS(G236),IF(J236="---",0,0.3*J236))</f>
        <v>130.59830937499999</v>
      </c>
      <c r="M236" s="17">
        <f ca="1">MAX(ABS(H236),J236)</f>
        <v>355.745</v>
      </c>
      <c r="N236" s="17">
        <f ca="1">MAX(ABS(I236),J236)</f>
        <v>355.745</v>
      </c>
      <c r="O236" s="6" t="s">
        <v>73</v>
      </c>
      <c r="P236" s="19">
        <f t="shared" ref="P236" ca="1" si="349">MAX(E236-$Z196*(1-((0.48*$Z195+E238)/(0.48*$Z195))^2),0)/(($F196-2*$F197)*$O$2)*1000</f>
        <v>0</v>
      </c>
      <c r="Q236" s="19">
        <f ca="1">MAX(K236-$Z196*(1-((0.48*$Z195+K238)/(0.48*$Z195))^2),0)/(($F196-2*$F197)*$O$2)*1000</f>
        <v>0</v>
      </c>
      <c r="R236" s="19">
        <f ca="1">MAX(L236-$Z196*(1-((0.48*$Z195+L238)/(0.48*$Z195))^2),0)/(($F196-2*$F197)*$O$2)*1000</f>
        <v>1.1971649152771344</v>
      </c>
      <c r="S236" s="19">
        <f ca="1">MAX(M236-$Z196*(1-((0.48*$Z195+M238)/(0.48*$Z195))^2),0)/(($F196-2*$F197)*$O$2)*1000</f>
        <v>7.8273219865241055</v>
      </c>
      <c r="T236" s="19">
        <f ca="1">MAX(N236-$Z196*(1-((0.48*$Z195+N238)/(0.48*$Z195))^2),0)/(($F196-2*$F197)*$O$2)*1000</f>
        <v>9.3004121426545421</v>
      </c>
      <c r="U236" s="17">
        <f ca="1">MAX(P236:T236)</f>
        <v>9.3004121426545421</v>
      </c>
      <c r="V236" s="49">
        <v>15.7</v>
      </c>
      <c r="W236" s="8">
        <f>2*V236*$O$2/10</f>
        <v>1228.6956521739132</v>
      </c>
      <c r="X236" s="4">
        <f>W236*(F196-2*F197)/200</f>
        <v>380.89565217391311</v>
      </c>
    </row>
    <row r="237" spans="1:26" x14ac:dyDescent="0.35">
      <c r="D237" s="1" t="s">
        <v>55</v>
      </c>
      <c r="E237" s="17">
        <f ca="1">E222</f>
        <v>-19.413593750000004</v>
      </c>
      <c r="F237" s="18">
        <f t="shared" ca="1" si="345"/>
        <v>-69.051753125000005</v>
      </c>
      <c r="G237" s="18">
        <f t="shared" ca="1" si="346"/>
        <v>45.810815625000004</v>
      </c>
      <c r="H237" s="4">
        <f t="shared" ca="1" si="347"/>
        <v>-35.8573375</v>
      </c>
      <c r="I237" s="4">
        <f t="shared" ca="1" si="348"/>
        <v>12.616400000000004</v>
      </c>
      <c r="J237" s="4">
        <f>INDEX($O$34:$O$45,MATCH(A230,$L$34:$L$45,-1)+1,1)</f>
        <v>104.715</v>
      </c>
      <c r="K237" s="17">
        <f ca="1">MAX(ABS(F237),J237)</f>
        <v>104.715</v>
      </c>
      <c r="L237" s="17">
        <f ca="1">MAX(ABS(G237),J237)</f>
        <v>104.715</v>
      </c>
      <c r="M237" s="17">
        <f ca="1">MAX(ABS(H237),IF(J237="---",0,0.3*J237))</f>
        <v>35.8573375</v>
      </c>
      <c r="N237" s="17">
        <f ca="1">MAX(ABS(I237),IF(J237="---",0,0.3*J237))</f>
        <v>31.4145</v>
      </c>
      <c r="O237" s="6" t="s">
        <v>74</v>
      </c>
      <c r="P237" s="19">
        <f t="shared" ref="P237" ca="1" si="350">MAX(E237-$Z197*(1-((0.48*$Z195+E238)/(0.48*$Z195))^2),0)/(($F195-2*$F197)*$O$2)*1000</f>
        <v>0</v>
      </c>
      <c r="Q237" s="19">
        <f ca="1">MAX(K237-$Z197*(1-((0.48*$Z195+K238)/(0.48*$Z195))^2),0)/(($F195-2*$F197)*$O$2)*1000</f>
        <v>2.8561141615491805</v>
      </c>
      <c r="R237" s="19">
        <f ca="1">MAX(L237-$Z197*(1-((0.48*$Z195+L238)/(0.48*$Z195))^2),0)/(($F195-2*$F197)*$O$2)*1000</f>
        <v>7.1081426560598295</v>
      </c>
      <c r="S237" s="19">
        <f ca="1">MAX(M237-$Z197*(1-((0.48*$Z195+M238)/(0.48*$Z195))^2),0)/(($F195-2*$F197)*$O$2)*1000</f>
        <v>0</v>
      </c>
      <c r="T237" s="19">
        <f ca="1">MAX(N237-$Z197*(1-((0.48*$Z195+N238)/(0.48*$Z195))^2),0)/(($F195-2*$F197)*$O$2)*1000</f>
        <v>0</v>
      </c>
      <c r="U237" s="17">
        <f ca="1">MAX(P237:T237)</f>
        <v>7.1081426560598295</v>
      </c>
      <c r="V237" s="49">
        <v>9.36</v>
      </c>
      <c r="W237" s="8">
        <f>2*V237*$O$2/10</f>
        <v>732.52173913043475</v>
      </c>
      <c r="X237" s="4">
        <f>W237*(F195-2*F197)/200</f>
        <v>80.577391304347827</v>
      </c>
    </row>
    <row r="238" spans="1:26" x14ac:dyDescent="0.35">
      <c r="D238" s="1" t="s">
        <v>12</v>
      </c>
      <c r="E238" s="20">
        <f ca="1">E225</f>
        <v>-824.48500000000001</v>
      </c>
      <c r="F238" s="8">
        <f ca="1">O225</f>
        <v>-711.37259999999992</v>
      </c>
      <c r="G238" s="8">
        <f ca="1">P225</f>
        <v>-327.77140000000003</v>
      </c>
      <c r="H238" s="8">
        <f ca="1">Q225</f>
        <v>-599.82759999999996</v>
      </c>
      <c r="I238" s="8">
        <f ca="1">R225</f>
        <v>-439.31640000000004</v>
      </c>
      <c r="K238" s="17">
        <f ca="1">F238</f>
        <v>-711.37259999999992</v>
      </c>
      <c r="L238" s="17">
        <f t="shared" ref="L238" ca="1" si="351">G238</f>
        <v>-327.77140000000003</v>
      </c>
      <c r="M238" s="17">
        <f t="shared" ref="M238" ca="1" si="352">H238</f>
        <v>-599.82759999999996</v>
      </c>
      <c r="N238" s="17">
        <f t="shared" ref="N238" ca="1" si="353">I238</f>
        <v>-439.31640000000004</v>
      </c>
    </row>
    <row r="239" spans="1:26" x14ac:dyDescent="0.35">
      <c r="D239" s="7" t="s">
        <v>75</v>
      </c>
      <c r="E239" s="4">
        <f ca="1">($Z196+$X236)*(1-ABS((0.48*$Z195+E238)/(0.48*$Z195+$W236))^(1+1/(1+$W236/$Z195)))</f>
        <v>580.59441978595146</v>
      </c>
      <c r="K239" s="4">
        <f t="shared" ref="K239:N239" ca="1" si="354">($Z196+$X236)*(1-ABS((0.48*$Z195+K238)/(0.48*$Z195+$W236))^(1+1/(1+$W236/$Z195)))</f>
        <v>563.47958887635696</v>
      </c>
      <c r="L239" s="4">
        <f t="shared" ca="1" si="354"/>
        <v>490.81225476294952</v>
      </c>
      <c r="M239" s="4">
        <f t="shared" ca="1" si="354"/>
        <v>544.61502876671329</v>
      </c>
      <c r="N239" s="4">
        <f t="shared" ca="1" si="354"/>
        <v>514.16974351182216</v>
      </c>
    </row>
    <row r="240" spans="1:26" x14ac:dyDescent="0.35">
      <c r="D240" s="7" t="s">
        <v>76</v>
      </c>
      <c r="E240" s="4">
        <f ca="1">($Z197+$X237)*(1-ABS((0.48*$Z195+E238)/(0.48*$Z195+$W237))^(1+1/(1+$W237/$Z195)))</f>
        <v>168.83643217421519</v>
      </c>
      <c r="K240" s="4">
        <f t="shared" ref="K240:N240" ca="1" si="355">($Z197+$X237)*(1-ABS((0.48*$Z195+K238)/(0.48*$Z195+$W237))^(1+1/(1+$W237/$Z195)))</f>
        <v>161.99867112495707</v>
      </c>
      <c r="L240" s="4">
        <f t="shared" ca="1" si="355"/>
        <v>132.06576272430689</v>
      </c>
      <c r="M240" s="4">
        <f t="shared" ca="1" si="355"/>
        <v>154.34896467258221</v>
      </c>
      <c r="N240" s="4">
        <f t="shared" ca="1" si="355"/>
        <v>141.81179400522481</v>
      </c>
    </row>
    <row r="241" spans="1:27" x14ac:dyDescent="0.35">
      <c r="A241" t="str">
        <f ca="1">IF(MAX(E241:N241)&gt;1,"non verificato","verificato")</f>
        <v>verificato</v>
      </c>
      <c r="D241" s="7" t="s">
        <v>77</v>
      </c>
      <c r="E241" s="3">
        <f ca="1">ABS(E236/E239)^1.5+ABS(E237/E240)^1.5</f>
        <v>3.9928906392048526E-2</v>
      </c>
      <c r="K241" s="3">
        <f t="shared" ref="K241:N241" ca="1" si="356">ABS(K236/K239)^1.5+ABS(K237/K240)^1.5</f>
        <v>0.62285476203825596</v>
      </c>
      <c r="L241" s="3">
        <f t="shared" ca="1" si="356"/>
        <v>0.84329444310420709</v>
      </c>
      <c r="M241" s="3">
        <f t="shared" ca="1" si="356"/>
        <v>0.63989940594524441</v>
      </c>
      <c r="N241" s="3">
        <f t="shared" ca="1" si="356"/>
        <v>0.67976626906140536</v>
      </c>
    </row>
    <row r="242" spans="1:27" x14ac:dyDescent="0.35">
      <c r="A242" s="35"/>
      <c r="B242" s="35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  <c r="AA242" s="35"/>
    </row>
    <row r="244" spans="1:27" x14ac:dyDescent="0.35">
      <c r="A244" t="s">
        <v>21</v>
      </c>
      <c r="B244" s="1">
        <f ca="1">$A$5</f>
        <v>20</v>
      </c>
      <c r="D244" t="s">
        <v>22</v>
      </c>
      <c r="E244" s="1" t="s">
        <v>23</v>
      </c>
      <c r="F244" s="46">
        <v>30</v>
      </c>
      <c r="G244" t="s">
        <v>24</v>
      </c>
      <c r="H244" t="s">
        <v>25</v>
      </c>
      <c r="L244" t="s">
        <v>26</v>
      </c>
      <c r="M244" s="46">
        <v>30</v>
      </c>
      <c r="N244" t="s">
        <v>24</v>
      </c>
      <c r="O244" t="s">
        <v>27</v>
      </c>
      <c r="V244" t="s">
        <v>28</v>
      </c>
      <c r="W244" s="1">
        <f ca="1">MATCH(B245,$C$5:$C$27,-1)</f>
        <v>17</v>
      </c>
      <c r="Y244" s="7" t="s">
        <v>29</v>
      </c>
      <c r="Z244" s="8">
        <f>F244*F245*$O$1/10</f>
        <v>2975</v>
      </c>
      <c r="AA244" s="5" t="s">
        <v>30</v>
      </c>
    </row>
    <row r="245" spans="1:27" x14ac:dyDescent="0.35">
      <c r="A245" t="s">
        <v>31</v>
      </c>
      <c r="B245" s="51">
        <f>MAX(1,B196-1)</f>
        <v>1</v>
      </c>
      <c r="E245" s="1" t="s">
        <v>32</v>
      </c>
      <c r="F245" s="46">
        <v>70</v>
      </c>
      <c r="G245" t="s">
        <v>24</v>
      </c>
      <c r="H245" t="s">
        <v>33</v>
      </c>
      <c r="L245" t="s">
        <v>34</v>
      </c>
      <c r="M245" s="46">
        <v>0</v>
      </c>
      <c r="N245" t="s">
        <v>24</v>
      </c>
      <c r="O245" t="s">
        <v>35</v>
      </c>
      <c r="Y245" s="7" t="s">
        <v>36</v>
      </c>
      <c r="Z245" s="1">
        <f>0.12*Z244*F245/100</f>
        <v>249.9</v>
      </c>
      <c r="AA245" s="5" t="s">
        <v>37</v>
      </c>
    </row>
    <row r="246" spans="1:27" x14ac:dyDescent="0.35">
      <c r="B246" s="53" t="str">
        <f>IF(B245=B196,"duplicato","")</f>
        <v/>
      </c>
      <c r="E246" s="1" t="s">
        <v>38</v>
      </c>
      <c r="F246" s="58">
        <f>$L$3</f>
        <v>4</v>
      </c>
      <c r="G246" t="s">
        <v>24</v>
      </c>
      <c r="H246" t="s">
        <v>39</v>
      </c>
      <c r="L246" t="s">
        <v>40</v>
      </c>
      <c r="M246" s="48">
        <v>360</v>
      </c>
      <c r="N246" t="s">
        <v>24</v>
      </c>
      <c r="O246" t="s">
        <v>41</v>
      </c>
      <c r="Y246" s="7" t="s">
        <v>42</v>
      </c>
      <c r="Z246" s="1">
        <f>0.12*Z244*F244/100</f>
        <v>107.1</v>
      </c>
      <c r="AA246" s="5" t="s">
        <v>37</v>
      </c>
    </row>
    <row r="248" spans="1:27" x14ac:dyDescent="0.35">
      <c r="A248" t="s">
        <v>43</v>
      </c>
      <c r="B248" s="9" t="s">
        <v>44</v>
      </c>
      <c r="C248" s="1" t="s">
        <v>45</v>
      </c>
      <c r="E248" s="2" t="s">
        <v>46</v>
      </c>
      <c r="F248" s="2" t="s">
        <v>47</v>
      </c>
      <c r="G248" s="2" t="s">
        <v>48</v>
      </c>
      <c r="H248" s="2" t="s">
        <v>49</v>
      </c>
      <c r="I248" s="2" t="s">
        <v>50</v>
      </c>
      <c r="J248" s="2" t="s">
        <v>51</v>
      </c>
      <c r="K248" s="2" t="s">
        <v>52</v>
      </c>
      <c r="L248" s="2" t="s">
        <v>53</v>
      </c>
      <c r="O248" s="24"/>
    </row>
    <row r="249" spans="1:27" x14ac:dyDescent="0.35">
      <c r="D249" s="1" t="s">
        <v>54</v>
      </c>
      <c r="E249" s="4">
        <f t="shared" ref="E249:J249" ca="1" si="357">INDEX(O$5:O$27,$W244,1)</f>
        <v>-1.113</v>
      </c>
      <c r="F249" s="4">
        <f t="shared" ca="1" si="357"/>
        <v>-0.57999999999999996</v>
      </c>
      <c r="G249" s="4">
        <f t="shared" ca="1" si="357"/>
        <v>-24.047000000000001</v>
      </c>
      <c r="H249" s="4">
        <f t="shared" ca="1" si="357"/>
        <v>211.66200000000001</v>
      </c>
      <c r="I249" s="4">
        <f t="shared" ca="1" si="357"/>
        <v>21.111999999999998</v>
      </c>
      <c r="J249" s="4">
        <f t="shared" ca="1" si="357"/>
        <v>31.061</v>
      </c>
    </row>
    <row r="250" spans="1:27" x14ac:dyDescent="0.35">
      <c r="D250" s="1" t="s">
        <v>55</v>
      </c>
      <c r="E250" s="4">
        <f t="shared" ref="E250:J250" ca="1" si="358">INDEX(E$5:E$27,$W244,1)</f>
        <v>13.923</v>
      </c>
      <c r="F250" s="4">
        <f t="shared" ca="1" si="358"/>
        <v>8.3320000000000007</v>
      </c>
      <c r="G250" s="4">
        <f t="shared" ca="1" si="358"/>
        <v>51.406999999999996</v>
      </c>
      <c r="H250" s="4">
        <f t="shared" ca="1" si="358"/>
        <v>6.2990000000000004</v>
      </c>
      <c r="I250" s="4">
        <f t="shared" ca="1" si="358"/>
        <v>0.79500000000000004</v>
      </c>
      <c r="J250" s="4">
        <f t="shared" ca="1" si="358"/>
        <v>1.17</v>
      </c>
    </row>
    <row r="251" spans="1:27" x14ac:dyDescent="0.35">
      <c r="D251" s="1" t="s">
        <v>56</v>
      </c>
      <c r="E251" s="4">
        <f t="shared" ref="E251:J251" ca="1" si="359">INDEX(O$5:O$27,$W244+2,1)</f>
        <v>-0.40899999999999997</v>
      </c>
      <c r="F251" s="4">
        <f t="shared" ca="1" si="359"/>
        <v>-0.19</v>
      </c>
      <c r="G251" s="4">
        <f t="shared" ca="1" si="359"/>
        <v>-17.489999999999998</v>
      </c>
      <c r="H251" s="4">
        <f t="shared" ca="1" si="359"/>
        <v>157.08699999999999</v>
      </c>
      <c r="I251" s="4">
        <f t="shared" ca="1" si="359"/>
        <v>15.715</v>
      </c>
      <c r="J251" s="4">
        <f t="shared" ca="1" si="359"/>
        <v>23.12</v>
      </c>
    </row>
    <row r="252" spans="1:27" x14ac:dyDescent="0.35">
      <c r="D252" s="1" t="s">
        <v>57</v>
      </c>
      <c r="E252" s="4">
        <f t="shared" ref="E252:J252" ca="1" si="360">INDEX(E$5:E$27,$W244+2,1)</f>
        <v>5.88</v>
      </c>
      <c r="F252" s="4">
        <f t="shared" ca="1" si="360"/>
        <v>3.52</v>
      </c>
      <c r="G252" s="4">
        <f t="shared" ca="1" si="360"/>
        <v>30.971</v>
      </c>
      <c r="H252" s="4">
        <f t="shared" ca="1" si="360"/>
        <v>3.7919999999999998</v>
      </c>
      <c r="I252" s="4">
        <f t="shared" ca="1" si="360"/>
        <v>0.47699999999999998</v>
      </c>
      <c r="J252" s="4">
        <f t="shared" ca="1" si="360"/>
        <v>0.70099999999999996</v>
      </c>
      <c r="M252" t="s">
        <v>107</v>
      </c>
    </row>
    <row r="253" spans="1:27" x14ac:dyDescent="0.35">
      <c r="D253" s="1" t="s">
        <v>12</v>
      </c>
      <c r="E253" s="4">
        <f t="shared" ref="E253:J253" ca="1" si="361">INDEX(Y$5:Y$27,$W244+3,1)</f>
        <v>-991.346</v>
      </c>
      <c r="F253" s="4">
        <f t="shared" ca="1" si="361"/>
        <v>-628.29</v>
      </c>
      <c r="G253" s="4">
        <f t="shared" ca="1" si="361"/>
        <v>-257.16500000000002</v>
      </c>
      <c r="H253" s="4">
        <f t="shared" ca="1" si="361"/>
        <v>-30.492999999999999</v>
      </c>
      <c r="I253" s="4">
        <f t="shared" ca="1" si="361"/>
        <v>-3.577</v>
      </c>
      <c r="J253" s="4">
        <f t="shared" ca="1" si="361"/>
        <v>-5.2619999999999996</v>
      </c>
      <c r="K253" s="4">
        <f>L253*1.3</f>
        <v>0</v>
      </c>
      <c r="L253" s="49">
        <f>IF(B246="duplicato",L204,L211)</f>
        <v>0</v>
      </c>
      <c r="M253" t="s">
        <v>58</v>
      </c>
    </row>
    <row r="254" spans="1:27" x14ac:dyDescent="0.35">
      <c r="M254" t="s">
        <v>103</v>
      </c>
    </row>
    <row r="255" spans="1:27" x14ac:dyDescent="0.35">
      <c r="B255" s="9" t="s">
        <v>44</v>
      </c>
      <c r="C255" s="1" t="s">
        <v>59</v>
      </c>
      <c r="E255" s="2" t="s">
        <v>46</v>
      </c>
      <c r="F255" s="2" t="s">
        <v>47</v>
      </c>
      <c r="G255" s="2" t="s">
        <v>48</v>
      </c>
      <c r="H255" s="2" t="s">
        <v>49</v>
      </c>
      <c r="I255" s="2" t="s">
        <v>50</v>
      </c>
      <c r="J255" s="2" t="s">
        <v>51</v>
      </c>
      <c r="K255" s="2" t="s">
        <v>52</v>
      </c>
      <c r="L255" s="2" t="s">
        <v>53</v>
      </c>
    </row>
    <row r="256" spans="1:27" x14ac:dyDescent="0.35">
      <c r="D256" s="1" t="s">
        <v>54</v>
      </c>
      <c r="E256" s="4">
        <f t="shared" ref="E256:J256" ca="1" si="362">INDEX(O$5:O$27,$W244+1,1)</f>
        <v>0.36</v>
      </c>
      <c r="F256" s="4">
        <f t="shared" ca="1" si="362"/>
        <v>0.105</v>
      </c>
      <c r="G256" s="4">
        <f t="shared" ca="1" si="362"/>
        <v>39</v>
      </c>
      <c r="H256" s="4">
        <f t="shared" ca="1" si="362"/>
        <v>-353.947</v>
      </c>
      <c r="I256" s="4">
        <f t="shared" ca="1" si="362"/>
        <v>-35.46</v>
      </c>
      <c r="J256" s="4">
        <f t="shared" ca="1" si="362"/>
        <v>-52.17</v>
      </c>
    </row>
    <row r="257" spans="2:18" x14ac:dyDescent="0.35">
      <c r="D257" s="1" t="s">
        <v>55</v>
      </c>
      <c r="E257" s="4">
        <f t="shared" ref="E257:J257" ca="1" si="363">INDEX(E$5:E$27,$W244+1,1)</f>
        <v>-7.2450000000000001</v>
      </c>
      <c r="F257" s="4">
        <f t="shared" ca="1" si="363"/>
        <v>-4.3410000000000002</v>
      </c>
      <c r="G257" s="4">
        <f t="shared" ca="1" si="363"/>
        <v>-60.088000000000001</v>
      </c>
      <c r="H257" s="4">
        <f t="shared" ca="1" si="363"/>
        <v>-7.3529999999999998</v>
      </c>
      <c r="I257" s="4">
        <f t="shared" ca="1" si="363"/>
        <v>-0.92100000000000004</v>
      </c>
      <c r="J257" s="4">
        <f t="shared" ca="1" si="363"/>
        <v>-1.355</v>
      </c>
    </row>
    <row r="258" spans="2:18" x14ac:dyDescent="0.35">
      <c r="D258" s="1" t="s">
        <v>56</v>
      </c>
      <c r="E258" s="4">
        <f ca="1">E251</f>
        <v>-0.40899999999999997</v>
      </c>
      <c r="F258" s="4">
        <f t="shared" ref="F258:J260" ca="1" si="364">F251</f>
        <v>-0.19</v>
      </c>
      <c r="G258" s="4">
        <f t="shared" ca="1" si="364"/>
        <v>-17.489999999999998</v>
      </c>
      <c r="H258" s="4">
        <f t="shared" ca="1" si="364"/>
        <v>157.08699999999999</v>
      </c>
      <c r="I258" s="4">
        <f t="shared" ca="1" si="364"/>
        <v>15.715</v>
      </c>
      <c r="J258" s="4">
        <f t="shared" ca="1" si="364"/>
        <v>23.12</v>
      </c>
    </row>
    <row r="259" spans="2:18" x14ac:dyDescent="0.35">
      <c r="D259" s="1" t="s">
        <v>57</v>
      </c>
      <c r="E259" s="4">
        <f ca="1">E252</f>
        <v>5.88</v>
      </c>
      <c r="F259" s="4">
        <f t="shared" ca="1" si="364"/>
        <v>3.52</v>
      </c>
      <c r="G259" s="4">
        <f t="shared" ca="1" si="364"/>
        <v>30.971</v>
      </c>
      <c r="H259" s="4">
        <f t="shared" ca="1" si="364"/>
        <v>3.7919999999999998</v>
      </c>
      <c r="I259" s="4">
        <f t="shared" ca="1" si="364"/>
        <v>0.47699999999999998</v>
      </c>
      <c r="J259" s="4">
        <f t="shared" ca="1" si="364"/>
        <v>0.70099999999999996</v>
      </c>
    </row>
    <row r="260" spans="2:18" x14ac:dyDescent="0.35">
      <c r="D260" s="1" t="s">
        <v>12</v>
      </c>
      <c r="E260" s="4">
        <f ca="1">E253</f>
        <v>-991.346</v>
      </c>
      <c r="F260" s="4">
        <f t="shared" ca="1" si="364"/>
        <v>-628.29</v>
      </c>
      <c r="G260" s="4">
        <f t="shared" ca="1" si="364"/>
        <v>-257.16500000000002</v>
      </c>
      <c r="H260" s="4">
        <f t="shared" ca="1" si="364"/>
        <v>-30.492999999999999</v>
      </c>
      <c r="I260" s="4">
        <f t="shared" ca="1" si="364"/>
        <v>-3.577</v>
      </c>
      <c r="J260" s="4">
        <f t="shared" ca="1" si="364"/>
        <v>-5.2619999999999996</v>
      </c>
      <c r="K260" s="4">
        <f>L260*1.3</f>
        <v>0</v>
      </c>
      <c r="L260" s="49">
        <f>-F244*F245*(M246-(M244+M245))*$W$1/1000000+L253</f>
        <v>0</v>
      </c>
    </row>
    <row r="262" spans="2:18" s="10" customFormat="1" x14ac:dyDescent="0.35">
      <c r="B262" s="11" t="s">
        <v>60</v>
      </c>
      <c r="C262" s="12" t="s">
        <v>45</v>
      </c>
      <c r="E262" s="13" t="s">
        <v>46</v>
      </c>
      <c r="F262" s="13" t="s">
        <v>47</v>
      </c>
      <c r="G262" s="13" t="s">
        <v>48</v>
      </c>
      <c r="H262" s="13" t="s">
        <v>49</v>
      </c>
      <c r="I262" s="13" t="s">
        <v>50</v>
      </c>
      <c r="J262" s="13" t="s">
        <v>51</v>
      </c>
      <c r="K262" s="13" t="s">
        <v>61</v>
      </c>
      <c r="L262" s="13" t="s">
        <v>62</v>
      </c>
      <c r="M262" s="13" t="s">
        <v>63</v>
      </c>
      <c r="N262" s="13" t="s">
        <v>64</v>
      </c>
      <c r="O262" s="13" t="s">
        <v>65</v>
      </c>
      <c r="P262" s="13" t="s">
        <v>66</v>
      </c>
      <c r="Q262" s="13" t="s">
        <v>67</v>
      </c>
      <c r="R262" s="13" t="s">
        <v>68</v>
      </c>
    </row>
    <row r="263" spans="2:18" s="10" customFormat="1" x14ac:dyDescent="0.35">
      <c r="D263" s="12" t="s">
        <v>54</v>
      </c>
      <c r="E263" s="14">
        <f t="shared" ref="E263:F263" ca="1" si="365">E249-(E249-E256)/$M246*$M244</f>
        <v>-0.99024999999999996</v>
      </c>
      <c r="F263" s="14">
        <f t="shared" ca="1" si="365"/>
        <v>-0.52291666666666659</v>
      </c>
      <c r="G263" s="14">
        <f ca="1">G249-(G249-G256)/$M246*$M244</f>
        <v>-18.793083333333335</v>
      </c>
      <c r="H263" s="14">
        <f t="shared" ref="H263:J263" ca="1" si="366">H249-(H249-H256)/$M246*$M244</f>
        <v>164.52791666666667</v>
      </c>
      <c r="I263" s="14">
        <f t="shared" ca="1" si="366"/>
        <v>16.397666666666666</v>
      </c>
      <c r="J263" s="14">
        <f t="shared" ca="1" si="366"/>
        <v>24.125083333333333</v>
      </c>
      <c r="K263" s="14">
        <f ca="1">(ABS(G263)+ABS(I263))*SIGN(G263)</f>
        <v>-35.190750000000001</v>
      </c>
      <c r="L263" s="14">
        <f ca="1">(ABS(H263)+ABS(J263))*SIGN(H263)</f>
        <v>188.65299999999999</v>
      </c>
      <c r="M263" s="14">
        <f ca="1">(ABS(K263)+0.3*ABS(L263))*SIGN(K263)</f>
        <v>-91.786649999999995</v>
      </c>
      <c r="N263" s="14">
        <f t="shared" ref="N263:N267" ca="1" si="367">(ABS(L263)+0.3*ABS(K263))*SIGN(L263)</f>
        <v>199.21022499999998</v>
      </c>
      <c r="O263" s="14">
        <f ca="1">F263+M263</f>
        <v>-92.309566666666655</v>
      </c>
      <c r="P263" s="14">
        <f ca="1">F263-M263</f>
        <v>91.263733333333334</v>
      </c>
      <c r="Q263" s="14">
        <f ca="1">F263+N263</f>
        <v>198.68730833333331</v>
      </c>
      <c r="R263" s="14">
        <f ca="1">F263-N263</f>
        <v>-199.73314166666665</v>
      </c>
    </row>
    <row r="264" spans="2:18" s="10" customFormat="1" x14ac:dyDescent="0.35">
      <c r="D264" s="12" t="s">
        <v>55</v>
      </c>
      <c r="E264" s="14">
        <f t="shared" ref="E264:F264" ca="1" si="368">E250-(E250-E257)/$M246*$M244</f>
        <v>12.159000000000001</v>
      </c>
      <c r="F264" s="14">
        <f t="shared" ca="1" si="368"/>
        <v>7.2759166666666673</v>
      </c>
      <c r="G264" s="14">
        <f ca="1">G250-(G250-G257)/$M246*$M244</f>
        <v>42.115749999999991</v>
      </c>
      <c r="H264" s="14">
        <f t="shared" ref="H264:J264" ca="1" si="369">H250-(H250-H257)/$M246*$M244</f>
        <v>5.1613333333333333</v>
      </c>
      <c r="I264" s="14">
        <f t="shared" ca="1" si="369"/>
        <v>0.65200000000000002</v>
      </c>
      <c r="J264" s="14">
        <f t="shared" ca="1" si="369"/>
        <v>0.95958333333333323</v>
      </c>
      <c r="K264" s="14">
        <f t="shared" ref="K264:L267" ca="1" si="370">(ABS(G264)+ABS(I264))*SIGN(G264)</f>
        <v>42.767749999999992</v>
      </c>
      <c r="L264" s="14">
        <f t="shared" ca="1" si="370"/>
        <v>6.1209166666666661</v>
      </c>
      <c r="M264" s="14">
        <f t="shared" ref="M264:M267" ca="1" si="371">(ABS(K264)+0.3*ABS(L264))*SIGN(K264)</f>
        <v>44.604024999999993</v>
      </c>
      <c r="N264" s="14">
        <f t="shared" ca="1" si="367"/>
        <v>18.951241666666661</v>
      </c>
      <c r="O264" s="14">
        <f t="shared" ref="O264:O266" ca="1" si="372">F264+M264</f>
        <v>51.87994166666666</v>
      </c>
      <c r="P264" s="14">
        <f t="shared" ref="P264:P266" ca="1" si="373">F264-M264</f>
        <v>-37.328108333333326</v>
      </c>
      <c r="Q264" s="14">
        <f t="shared" ref="Q264:Q266" ca="1" si="374">F264+N264</f>
        <v>26.227158333333328</v>
      </c>
      <c r="R264" s="14">
        <f t="shared" ref="R264:R266" ca="1" si="375">F264-N264</f>
        <v>-11.675324999999994</v>
      </c>
    </row>
    <row r="265" spans="2:18" s="10" customFormat="1" x14ac:dyDescent="0.35">
      <c r="D265" s="12" t="s">
        <v>56</v>
      </c>
      <c r="E265" s="14">
        <f t="shared" ref="E265:J267" ca="1" si="376">E251</f>
        <v>-0.40899999999999997</v>
      </c>
      <c r="F265" s="14">
        <f t="shared" ca="1" si="376"/>
        <v>-0.19</v>
      </c>
      <c r="G265" s="14">
        <f t="shared" ca="1" si="376"/>
        <v>-17.489999999999998</v>
      </c>
      <c r="H265" s="14">
        <f t="shared" ca="1" si="376"/>
        <v>157.08699999999999</v>
      </c>
      <c r="I265" s="14">
        <f t="shared" ca="1" si="376"/>
        <v>15.715</v>
      </c>
      <c r="J265" s="14">
        <f t="shared" ca="1" si="376"/>
        <v>23.12</v>
      </c>
      <c r="K265" s="14">
        <f t="shared" ca="1" si="370"/>
        <v>-33.204999999999998</v>
      </c>
      <c r="L265" s="14">
        <f t="shared" ca="1" si="370"/>
        <v>180.20699999999999</v>
      </c>
      <c r="M265" s="14">
        <f t="shared" ca="1" si="371"/>
        <v>-87.267099999999999</v>
      </c>
      <c r="N265" s="14">
        <f t="shared" ca="1" si="367"/>
        <v>190.16849999999999</v>
      </c>
      <c r="O265" s="14">
        <f t="shared" ca="1" si="372"/>
        <v>-87.457099999999997</v>
      </c>
      <c r="P265" s="14">
        <f t="shared" ca="1" si="373"/>
        <v>87.077100000000002</v>
      </c>
      <c r="Q265" s="14">
        <f t="shared" ca="1" si="374"/>
        <v>189.9785</v>
      </c>
      <c r="R265" s="14">
        <f t="shared" ca="1" si="375"/>
        <v>-190.35849999999999</v>
      </c>
    </row>
    <row r="266" spans="2:18" s="10" customFormat="1" x14ac:dyDescent="0.35">
      <c r="D266" s="12" t="s">
        <v>57</v>
      </c>
      <c r="E266" s="14">
        <f t="shared" ca="1" si="376"/>
        <v>5.88</v>
      </c>
      <c r="F266" s="14">
        <f t="shared" ca="1" si="376"/>
        <v>3.52</v>
      </c>
      <c r="G266" s="14">
        <f t="shared" ca="1" si="376"/>
        <v>30.971</v>
      </c>
      <c r="H266" s="14">
        <f t="shared" ca="1" si="376"/>
        <v>3.7919999999999998</v>
      </c>
      <c r="I266" s="14">
        <f t="shared" ca="1" si="376"/>
        <v>0.47699999999999998</v>
      </c>
      <c r="J266" s="14">
        <f t="shared" ca="1" si="376"/>
        <v>0.70099999999999996</v>
      </c>
      <c r="K266" s="14">
        <f t="shared" ca="1" si="370"/>
        <v>31.448</v>
      </c>
      <c r="L266" s="14">
        <f t="shared" ca="1" si="370"/>
        <v>4.4929999999999994</v>
      </c>
      <c r="M266" s="14">
        <f t="shared" ca="1" si="371"/>
        <v>32.795900000000003</v>
      </c>
      <c r="N266" s="14">
        <f t="shared" ca="1" si="367"/>
        <v>13.927399999999999</v>
      </c>
      <c r="O266" s="14">
        <f t="shared" ca="1" si="372"/>
        <v>36.315900000000006</v>
      </c>
      <c r="P266" s="14">
        <f t="shared" ca="1" si="373"/>
        <v>-29.275900000000004</v>
      </c>
      <c r="Q266" s="14">
        <f t="shared" ca="1" si="374"/>
        <v>17.447399999999998</v>
      </c>
      <c r="R266" s="14">
        <f t="shared" ca="1" si="375"/>
        <v>-10.407399999999999</v>
      </c>
    </row>
    <row r="267" spans="2:18" s="10" customFormat="1" x14ac:dyDescent="0.35">
      <c r="D267" s="12" t="s">
        <v>12</v>
      </c>
      <c r="E267" s="14">
        <f ca="1">E253+K253</f>
        <v>-991.346</v>
      </c>
      <c r="F267" s="14">
        <f ca="1">F253+L253</f>
        <v>-628.29</v>
      </c>
      <c r="G267" s="14">
        <f t="shared" ca="1" si="376"/>
        <v>-257.16500000000002</v>
      </c>
      <c r="H267" s="14">
        <f t="shared" ca="1" si="376"/>
        <v>-30.492999999999999</v>
      </c>
      <c r="I267" s="14">
        <f t="shared" ca="1" si="376"/>
        <v>-3.577</v>
      </c>
      <c r="J267" s="14">
        <f t="shared" ca="1" si="376"/>
        <v>-5.2619999999999996</v>
      </c>
      <c r="K267" s="14">
        <f t="shared" ca="1" si="370"/>
        <v>-260.74200000000002</v>
      </c>
      <c r="L267" s="14">
        <f t="shared" ca="1" si="370"/>
        <v>-35.754999999999995</v>
      </c>
      <c r="M267" s="14">
        <f t="shared" ca="1" si="371"/>
        <v>-271.46850000000001</v>
      </c>
      <c r="N267" s="14">
        <f t="shared" ca="1" si="367"/>
        <v>-113.9776</v>
      </c>
      <c r="O267" s="14">
        <f ca="1">F267+M267</f>
        <v>-899.75849999999991</v>
      </c>
      <c r="P267" s="14">
        <f ca="1">F267-M267</f>
        <v>-356.82149999999996</v>
      </c>
      <c r="Q267" s="14">
        <f ca="1">F267+N267</f>
        <v>-742.2675999999999</v>
      </c>
      <c r="R267" s="14">
        <f ca="1">F267-N267</f>
        <v>-514.31240000000003</v>
      </c>
    </row>
    <row r="268" spans="2:18" s="10" customFormat="1" x14ac:dyDescent="0.35"/>
    <row r="269" spans="2:18" s="10" customFormat="1" x14ac:dyDescent="0.35">
      <c r="B269" s="11" t="s">
        <v>60</v>
      </c>
      <c r="C269" s="12" t="s">
        <v>59</v>
      </c>
      <c r="E269" s="13" t="s">
        <v>46</v>
      </c>
      <c r="F269" s="13" t="s">
        <v>47</v>
      </c>
      <c r="G269" s="13" t="s">
        <v>48</v>
      </c>
      <c r="H269" s="13" t="s">
        <v>49</v>
      </c>
      <c r="I269" s="13" t="s">
        <v>50</v>
      </c>
      <c r="J269" s="13" t="s">
        <v>51</v>
      </c>
      <c r="K269" s="13" t="s">
        <v>61</v>
      </c>
      <c r="L269" s="13" t="s">
        <v>62</v>
      </c>
      <c r="M269" s="13" t="s">
        <v>63</v>
      </c>
      <c r="N269" s="13" t="s">
        <v>64</v>
      </c>
      <c r="O269" s="13" t="s">
        <v>65</v>
      </c>
      <c r="P269" s="13" t="s">
        <v>66</v>
      </c>
      <c r="Q269" s="13" t="s">
        <v>67</v>
      </c>
      <c r="R269" s="13" t="s">
        <v>68</v>
      </c>
    </row>
    <row r="270" spans="2:18" s="10" customFormat="1" x14ac:dyDescent="0.35">
      <c r="D270" s="12" t="s">
        <v>54</v>
      </c>
      <c r="E270" s="14">
        <f t="shared" ref="E270:F270" ca="1" si="377">E256+(E249-E256)/$M246*$M245</f>
        <v>0.36</v>
      </c>
      <c r="F270" s="14">
        <f t="shared" ca="1" si="377"/>
        <v>0.105</v>
      </c>
      <c r="G270" s="14">
        <f ca="1">G256+(G249-G256)/$M246*$M245</f>
        <v>39</v>
      </c>
      <c r="H270" s="14">
        <f t="shared" ref="H270:J270" ca="1" si="378">H256+(H249-H256)/$M246*$M245</f>
        <v>-353.947</v>
      </c>
      <c r="I270" s="14">
        <f t="shared" ca="1" si="378"/>
        <v>-35.46</v>
      </c>
      <c r="J270" s="14">
        <f t="shared" ca="1" si="378"/>
        <v>-52.17</v>
      </c>
      <c r="K270" s="14">
        <f ca="1">(ABS(G270)+ABS(I270))*SIGN(G270)</f>
        <v>74.460000000000008</v>
      </c>
      <c r="L270" s="14">
        <f ca="1">(ABS(H270)+ABS(J270))*SIGN(H270)</f>
        <v>-406.11700000000002</v>
      </c>
      <c r="M270" s="14">
        <f t="shared" ref="M270:M274" ca="1" si="379">(ABS(K270)+0.3*ABS(L270))*SIGN(K270)</f>
        <v>196.29509999999999</v>
      </c>
      <c r="N270" s="14">
        <f t="shared" ref="N270:N274" ca="1" si="380">(ABS(L270)+0.3*ABS(K270))*SIGN(L270)</f>
        <v>-428.45500000000004</v>
      </c>
      <c r="O270" s="14">
        <f ca="1">F270+M270</f>
        <v>196.40009999999998</v>
      </c>
      <c r="P270" s="14">
        <f ca="1">F270-M270</f>
        <v>-196.1901</v>
      </c>
      <c r="Q270" s="14">
        <f ca="1">F270+N270</f>
        <v>-428.35</v>
      </c>
      <c r="R270" s="14">
        <f ca="1">F270-N270</f>
        <v>428.56000000000006</v>
      </c>
    </row>
    <row r="271" spans="2:18" s="10" customFormat="1" x14ac:dyDescent="0.35">
      <c r="D271" s="12" t="s">
        <v>55</v>
      </c>
      <c r="E271" s="14">
        <f t="shared" ref="E271:F271" ca="1" si="381">E257+(E250-E257)/$M246*$M245</f>
        <v>-7.2450000000000001</v>
      </c>
      <c r="F271" s="14">
        <f t="shared" ca="1" si="381"/>
        <v>-4.3410000000000002</v>
      </c>
      <c r="G271" s="14">
        <f ca="1">G257+(G250-G257)/$M246*$M245</f>
        <v>-60.088000000000001</v>
      </c>
      <c r="H271" s="14">
        <f t="shared" ref="H271:J271" ca="1" si="382">H257+(H250-H257)/$M246*$M245</f>
        <v>-7.3529999999999998</v>
      </c>
      <c r="I271" s="14">
        <f t="shared" ca="1" si="382"/>
        <v>-0.92100000000000004</v>
      </c>
      <c r="J271" s="14">
        <f t="shared" ca="1" si="382"/>
        <v>-1.355</v>
      </c>
      <c r="K271" s="14">
        <f t="shared" ref="K271:L274" ca="1" si="383">(ABS(G271)+ABS(I271))*SIGN(G271)</f>
        <v>-61.009</v>
      </c>
      <c r="L271" s="14">
        <f t="shared" ca="1" si="383"/>
        <v>-8.7080000000000002</v>
      </c>
      <c r="M271" s="14">
        <f t="shared" ca="1" si="379"/>
        <v>-63.621400000000001</v>
      </c>
      <c r="N271" s="14">
        <f t="shared" ca="1" si="380"/>
        <v>-27.0107</v>
      </c>
      <c r="O271" s="14">
        <f t="shared" ref="O271:O273" ca="1" si="384">F271+M271</f>
        <v>-67.962400000000002</v>
      </c>
      <c r="P271" s="14">
        <f t="shared" ref="P271:P273" ca="1" si="385">F271-M271</f>
        <v>59.2804</v>
      </c>
      <c r="Q271" s="14">
        <f t="shared" ref="Q271:Q273" ca="1" si="386">F271+N271</f>
        <v>-31.351700000000001</v>
      </c>
      <c r="R271" s="14">
        <f t="shared" ref="R271:R273" ca="1" si="387">F271-N271</f>
        <v>22.669699999999999</v>
      </c>
    </row>
    <row r="272" spans="2:18" s="10" customFormat="1" x14ac:dyDescent="0.35">
      <c r="D272" s="12" t="s">
        <v>56</v>
      </c>
      <c r="E272" s="14">
        <f ca="1">E265</f>
        <v>-0.40899999999999997</v>
      </c>
      <c r="F272" s="14">
        <f t="shared" ref="F272:J273" ca="1" si="388">F265</f>
        <v>-0.19</v>
      </c>
      <c r="G272" s="14">
        <f t="shared" ca="1" si="388"/>
        <v>-17.489999999999998</v>
      </c>
      <c r="H272" s="14">
        <f t="shared" ca="1" si="388"/>
        <v>157.08699999999999</v>
      </c>
      <c r="I272" s="14">
        <f t="shared" ca="1" si="388"/>
        <v>15.715</v>
      </c>
      <c r="J272" s="14">
        <f t="shared" ca="1" si="388"/>
        <v>23.12</v>
      </c>
      <c r="K272" s="14">
        <f t="shared" ca="1" si="383"/>
        <v>-33.204999999999998</v>
      </c>
      <c r="L272" s="14">
        <f t="shared" ca="1" si="383"/>
        <v>180.20699999999999</v>
      </c>
      <c r="M272" s="14">
        <f t="shared" ca="1" si="379"/>
        <v>-87.267099999999999</v>
      </c>
      <c r="N272" s="14">
        <f t="shared" ca="1" si="380"/>
        <v>190.16849999999999</v>
      </c>
      <c r="O272" s="14">
        <f t="shared" ca="1" si="384"/>
        <v>-87.457099999999997</v>
      </c>
      <c r="P272" s="14">
        <f t="shared" ca="1" si="385"/>
        <v>87.077100000000002</v>
      </c>
      <c r="Q272" s="14">
        <f t="shared" ca="1" si="386"/>
        <v>189.9785</v>
      </c>
      <c r="R272" s="14">
        <f t="shared" ca="1" si="387"/>
        <v>-190.35849999999999</v>
      </c>
    </row>
    <row r="273" spans="1:26" s="10" customFormat="1" x14ac:dyDescent="0.35">
      <c r="D273" s="12" t="s">
        <v>57</v>
      </c>
      <c r="E273" s="14">
        <f ca="1">E266</f>
        <v>5.88</v>
      </c>
      <c r="F273" s="14">
        <f t="shared" ca="1" si="388"/>
        <v>3.52</v>
      </c>
      <c r="G273" s="14">
        <f t="shared" ca="1" si="388"/>
        <v>30.971</v>
      </c>
      <c r="H273" s="14">
        <f t="shared" ca="1" si="388"/>
        <v>3.7919999999999998</v>
      </c>
      <c r="I273" s="14">
        <f t="shared" ca="1" si="388"/>
        <v>0.47699999999999998</v>
      </c>
      <c r="J273" s="14">
        <f t="shared" ca="1" si="388"/>
        <v>0.70099999999999996</v>
      </c>
      <c r="K273" s="14">
        <f t="shared" ca="1" si="383"/>
        <v>31.448</v>
      </c>
      <c r="L273" s="14">
        <f t="shared" ca="1" si="383"/>
        <v>4.4929999999999994</v>
      </c>
      <c r="M273" s="14">
        <f t="shared" ca="1" si="379"/>
        <v>32.795900000000003</v>
      </c>
      <c r="N273" s="14">
        <f t="shared" ca="1" si="380"/>
        <v>13.927399999999999</v>
      </c>
      <c r="O273" s="14">
        <f t="shared" ca="1" si="384"/>
        <v>36.315900000000006</v>
      </c>
      <c r="P273" s="14">
        <f t="shared" ca="1" si="385"/>
        <v>-29.275900000000004</v>
      </c>
      <c r="Q273" s="14">
        <f t="shared" ca="1" si="386"/>
        <v>17.447399999999998</v>
      </c>
      <c r="R273" s="14">
        <f t="shared" ca="1" si="387"/>
        <v>-10.407399999999999</v>
      </c>
    </row>
    <row r="274" spans="1:26" s="10" customFormat="1" x14ac:dyDescent="0.35">
      <c r="D274" s="12" t="s">
        <v>12</v>
      </c>
      <c r="E274" s="14">
        <f ca="1">E260+K260</f>
        <v>-991.346</v>
      </c>
      <c r="F274" s="14">
        <f ca="1">F260+L260</f>
        <v>-628.29</v>
      </c>
      <c r="G274" s="14">
        <f t="shared" ref="G274:J274" ca="1" si="389">G260</f>
        <v>-257.16500000000002</v>
      </c>
      <c r="H274" s="14">
        <f t="shared" ca="1" si="389"/>
        <v>-30.492999999999999</v>
      </c>
      <c r="I274" s="14">
        <f t="shared" ca="1" si="389"/>
        <v>-3.577</v>
      </c>
      <c r="J274" s="14">
        <f t="shared" ca="1" si="389"/>
        <v>-5.2619999999999996</v>
      </c>
      <c r="K274" s="14">
        <f t="shared" ca="1" si="383"/>
        <v>-260.74200000000002</v>
      </c>
      <c r="L274" s="14">
        <f t="shared" ca="1" si="383"/>
        <v>-35.754999999999995</v>
      </c>
      <c r="M274" s="14">
        <f t="shared" ca="1" si="379"/>
        <v>-271.46850000000001</v>
      </c>
      <c r="N274" s="14">
        <f t="shared" ca="1" si="380"/>
        <v>-113.9776</v>
      </c>
      <c r="O274" s="14">
        <f ca="1">F274+M274</f>
        <v>-899.75849999999991</v>
      </c>
      <c r="P274" s="14">
        <f ca="1">F274-M274</f>
        <v>-356.82149999999996</v>
      </c>
      <c r="Q274" s="14">
        <f ca="1">F274+N274</f>
        <v>-742.2675999999999</v>
      </c>
      <c r="R274" s="14">
        <f ca="1">F274-N274</f>
        <v>-514.31240000000003</v>
      </c>
    </row>
    <row r="275" spans="1:26" s="10" customFormat="1" x14ac:dyDescent="0.35"/>
    <row r="276" spans="1:26" s="10" customFormat="1" x14ac:dyDescent="0.35">
      <c r="A276" s="12" t="s">
        <v>21</v>
      </c>
      <c r="B276" s="11" t="s">
        <v>60</v>
      </c>
      <c r="C276" s="12" t="s">
        <v>45</v>
      </c>
      <c r="E276" s="15" t="s">
        <v>46</v>
      </c>
      <c r="F276" s="13" t="s">
        <v>65</v>
      </c>
      <c r="G276" s="13" t="s">
        <v>66</v>
      </c>
      <c r="H276" s="13" t="s">
        <v>67</v>
      </c>
      <c r="I276" s="13" t="s">
        <v>68</v>
      </c>
      <c r="J276" s="13" t="s">
        <v>69</v>
      </c>
      <c r="K276" s="15" t="s">
        <v>65</v>
      </c>
      <c r="L276" s="15" t="s">
        <v>66</v>
      </c>
      <c r="M276" s="15" t="s">
        <v>67</v>
      </c>
      <c r="N276" s="15" t="s">
        <v>68</v>
      </c>
      <c r="P276" s="13" t="s">
        <v>46</v>
      </c>
      <c r="Q276" s="13" t="s">
        <v>65</v>
      </c>
      <c r="R276" s="13" t="s">
        <v>66</v>
      </c>
      <c r="S276" s="13" t="s">
        <v>67</v>
      </c>
      <c r="T276" s="13" t="s">
        <v>68</v>
      </c>
      <c r="U276" s="13" t="s">
        <v>13</v>
      </c>
      <c r="V276" s="16" t="s">
        <v>70</v>
      </c>
      <c r="W276" s="7" t="s">
        <v>71</v>
      </c>
      <c r="X276" s="7" t="s">
        <v>72</v>
      </c>
      <c r="Y276" s="8"/>
      <c r="Z276" s="5"/>
    </row>
    <row r="277" spans="1:26" x14ac:dyDescent="0.35">
      <c r="A277" s="1">
        <f ca="1">B244</f>
        <v>20</v>
      </c>
      <c r="D277" s="1" t="s">
        <v>54</v>
      </c>
      <c r="E277" s="17">
        <f ca="1">E263</f>
        <v>-0.99024999999999996</v>
      </c>
      <c r="F277" s="4">
        <f t="shared" ref="F277:I278" ca="1" si="390">O263</f>
        <v>-92.309566666666655</v>
      </c>
      <c r="G277" s="4">
        <f t="shared" ca="1" si="390"/>
        <v>91.263733333333334</v>
      </c>
      <c r="H277" s="18">
        <f t="shared" ca="1" si="390"/>
        <v>198.68730833333331</v>
      </c>
      <c r="I277" s="18">
        <f t="shared" ca="1" si="390"/>
        <v>-199.73314166666665</v>
      </c>
      <c r="J277" s="4">
        <f>INDEX($N$34:$N$45,MATCH(A279,$L$34:$L$45,-1),1)</f>
        <v>355.745</v>
      </c>
      <c r="K277" s="17">
        <f ca="1">MAX(ABS(F277),IF(J277="---",0,0.3*J277))</f>
        <v>106.7235</v>
      </c>
      <c r="L277" s="17">
        <f ca="1">MAX(ABS(G277),IF(J277="---",0,0.3*J277))</f>
        <v>106.7235</v>
      </c>
      <c r="M277" s="17">
        <f ca="1">MAX(ABS(H277),J277)</f>
        <v>355.745</v>
      </c>
      <c r="N277" s="17">
        <f ca="1">MAX(ABS(I277),J277)</f>
        <v>355.745</v>
      </c>
      <c r="O277" s="6" t="s">
        <v>73</v>
      </c>
      <c r="P277" s="19">
        <f ca="1">MAX(E277-$Z245*(1-((0.48*$Z244+E279)/(0.48*$Z244))^2),0)/(($F245-2*$F246)*$O$2)*1000</f>
        <v>0</v>
      </c>
      <c r="Q277" s="19">
        <f ca="1">MAX(K277-$Z245*(1-((0.48*$Z244+K279)/(0.48*$Z244))^2),0)/(($F245-2*$F246)*$O$2)*1000</f>
        <v>0</v>
      </c>
      <c r="R277" s="19">
        <f t="shared" ref="R277:S277" ca="1" si="391">MAX(L277-$Z245*(1-((0.48*$Z244+L279)/(0.48*$Z244))^2),0)/(($F245-2*$F246)*$O$2)*1000</f>
        <v>0</v>
      </c>
      <c r="S277" s="19">
        <f t="shared" ca="1" si="391"/>
        <v>6.7380558325919964</v>
      </c>
      <c r="T277" s="19">
        <f ca="1">MAX(N277-$Z245*(1-((0.48*$Z244+N279)/(0.48*$Z244))^2),0)/(($F245-2*$F246)*$O$2)*1000</f>
        <v>8.5797414828555407</v>
      </c>
      <c r="U277" s="17">
        <f ca="1">MAX(P277:T277)</f>
        <v>8.5797414828555407</v>
      </c>
      <c r="V277" s="49">
        <v>15.7</v>
      </c>
      <c r="W277" s="8">
        <f>2*V277*$O$2/10</f>
        <v>1228.6956521739132</v>
      </c>
      <c r="X277" s="4">
        <f>W277*(F245-2*F246)/200</f>
        <v>380.89565217391311</v>
      </c>
      <c r="Y277" s="1"/>
      <c r="Z277" s="5"/>
    </row>
    <row r="278" spans="1:26" x14ac:dyDescent="0.35">
      <c r="A278" s="12" t="s">
        <v>31</v>
      </c>
      <c r="D278" s="1" t="s">
        <v>55</v>
      </c>
      <c r="E278" s="17">
        <f ca="1">E264</f>
        <v>12.159000000000001</v>
      </c>
      <c r="F278" s="18">
        <f t="shared" ca="1" si="390"/>
        <v>51.87994166666666</v>
      </c>
      <c r="G278" s="18">
        <f t="shared" ca="1" si="390"/>
        <v>-37.328108333333326</v>
      </c>
      <c r="H278" s="4">
        <f t="shared" ca="1" si="390"/>
        <v>26.227158333333328</v>
      </c>
      <c r="I278" s="4">
        <f t="shared" ca="1" si="390"/>
        <v>-11.675324999999994</v>
      </c>
      <c r="J278" s="4">
        <f>INDEX($O$34:$O$45,MATCH(A279,$L$34:$L$45,-1),1)</f>
        <v>104.715</v>
      </c>
      <c r="K278" s="17">
        <f ca="1">MAX(ABS(F278),J278)</f>
        <v>104.715</v>
      </c>
      <c r="L278" s="17">
        <f ca="1">MAX(ABS(G278),J278)</f>
        <v>104.715</v>
      </c>
      <c r="M278" s="17">
        <f ca="1">MAX(ABS(H278),IF(J278="---",0,0.3*J278))</f>
        <v>31.4145</v>
      </c>
      <c r="N278" s="17">
        <f ca="1">MAX(ABS(I278),IF(J278="---",0,0.3*J278))</f>
        <v>31.4145</v>
      </c>
      <c r="O278" s="6" t="s">
        <v>74</v>
      </c>
      <c r="P278" s="19">
        <f ca="1">MAX(E278-$Z246*(1-((0.48*$Z244+E279)/(0.48*$Z244))^2),0)/(($F244-2*$F246)*$O$2)*1000</f>
        <v>0</v>
      </c>
      <c r="Q278" s="19">
        <f ca="1">MAX(K278-$Z246*(1-((0.48*$Z244+K279)/(0.48*$Z244))^2),0)/(($F244-2*$F246)*$O$2)*1000</f>
        <v>1.4253511197616269</v>
      </c>
      <c r="R278" s="19">
        <f t="shared" ref="R278:T278" ca="1" si="392">MAX(L278-$Z246*(1-((0.48*$Z244+L279)/(0.48*$Z244))^2),0)/(($F244-2*$F246)*$O$2)*1000</f>
        <v>6.7232987739346601</v>
      </c>
      <c r="S278" s="19">
        <f t="shared" ca="1" si="392"/>
        <v>0</v>
      </c>
      <c r="T278" s="19">
        <f t="shared" ca="1" si="392"/>
        <v>0</v>
      </c>
      <c r="U278" s="17">
        <f ca="1">MAX(P278:T278)</f>
        <v>6.7232987739346601</v>
      </c>
      <c r="V278" s="49">
        <v>9.36</v>
      </c>
      <c r="W278" s="8">
        <f>2*V278*$O$2/10</f>
        <v>732.52173913043475</v>
      </c>
      <c r="X278" s="4">
        <f>W278*(F244-2*F246)/200</f>
        <v>80.577391304347827</v>
      </c>
      <c r="Y278" s="1"/>
      <c r="Z278" s="5"/>
    </row>
    <row r="279" spans="1:26" x14ac:dyDescent="0.35">
      <c r="A279" s="1">
        <f>B245</f>
        <v>1</v>
      </c>
      <c r="D279" s="1" t="s">
        <v>12</v>
      </c>
      <c r="E279" s="20">
        <f ca="1">E267</f>
        <v>-991.346</v>
      </c>
      <c r="F279" s="8">
        <f ca="1">O267</f>
        <v>-899.75849999999991</v>
      </c>
      <c r="G279" s="8">
        <f ca="1">P267</f>
        <v>-356.82149999999996</v>
      </c>
      <c r="H279" s="8">
        <f ca="1">Q267</f>
        <v>-742.2675999999999</v>
      </c>
      <c r="I279" s="8">
        <f ca="1">R267</f>
        <v>-514.31240000000003</v>
      </c>
      <c r="K279" s="17">
        <f ca="1">F279</f>
        <v>-899.75849999999991</v>
      </c>
      <c r="L279" s="17">
        <f t="shared" ref="L279:N279" ca="1" si="393">G279</f>
        <v>-356.82149999999996</v>
      </c>
      <c r="M279" s="17">
        <f t="shared" ca="1" si="393"/>
        <v>-742.2675999999999</v>
      </c>
      <c r="N279" s="17">
        <f t="shared" ca="1" si="393"/>
        <v>-514.31240000000003</v>
      </c>
    </row>
    <row r="280" spans="1:26" x14ac:dyDescent="0.35">
      <c r="D280" s="7" t="s">
        <v>75</v>
      </c>
      <c r="E280" s="4">
        <f ca="1">($Z245+$X277)*(1-ABS((0.48*$Z244+E279)/(0.48*$Z244+$W277))^(1+1/(1+$W277/$Z244)))</f>
        <v>601.90917478305698</v>
      </c>
      <c r="K280" s="4">
        <f t="shared" ref="K280:N280" ca="1" si="394">($Z245+$X277)*(1-ABS((0.48*$Z244+K279)/(0.48*$Z244+$W277))^(1+1/(1+$W277/$Z244)))</f>
        <v>590.80911091472694</v>
      </c>
      <c r="L280" s="4">
        <f t="shared" ca="1" si="394"/>
        <v>497.06496284738245</v>
      </c>
      <c r="M280" s="4">
        <f t="shared" ca="1" si="394"/>
        <v>568.35962200227414</v>
      </c>
      <c r="N280" s="4">
        <f t="shared" ca="1" si="394"/>
        <v>528.86857765757475</v>
      </c>
    </row>
    <row r="281" spans="1:26" x14ac:dyDescent="0.35">
      <c r="D281" s="7" t="s">
        <v>76</v>
      </c>
      <c r="E281" s="4">
        <f ca="1">($Z246+$X278)*(1-ABS((0.48*$Z244+E279)/(0.48*$Z244+$W278))^(1+1/(1+$W278/$Z244)))</f>
        <v>177.16330944297641</v>
      </c>
      <c r="K281" s="4">
        <f t="shared" ref="K281:N281" ca="1" si="395">($Z246+$X278)*(1-ABS((0.48*$Z244+K279)/(0.48*$Z244+$W278))^(1+1/(1+$W278/$Z244)))</f>
        <v>172.85825671004403</v>
      </c>
      <c r="L281" s="4">
        <f t="shared" ca="1" si="395"/>
        <v>134.68426896820466</v>
      </c>
      <c r="M281" s="4">
        <f t="shared" ca="1" si="395"/>
        <v>163.95943446706306</v>
      </c>
      <c r="N281" s="4">
        <f t="shared" ca="1" si="395"/>
        <v>147.89079654370059</v>
      </c>
    </row>
    <row r="282" spans="1:26" x14ac:dyDescent="0.35">
      <c r="A282" t="str">
        <f ca="1">IF(MAX(E282:N282)&gt;1,"non verificato","verificato")</f>
        <v>verificato</v>
      </c>
      <c r="D282" s="7" t="s">
        <v>77</v>
      </c>
      <c r="E282" s="3">
        <f ca="1">ABS(E277/E280)^1.5+ABS(E278/E281)^1.5</f>
        <v>1.8046581895523588E-2</v>
      </c>
      <c r="K282" s="3">
        <f t="shared" ref="K282:N282" ca="1" si="396">ABS(K277/K280)^1.5+ABS(K278/K281)^1.5</f>
        <v>0.54827106120121383</v>
      </c>
      <c r="L282" s="3">
        <f t="shared" ca="1" si="396"/>
        <v>0.78503618659733632</v>
      </c>
      <c r="M282" s="3">
        <f t="shared" ca="1" si="396"/>
        <v>0.57905863264397039</v>
      </c>
      <c r="N282" s="3">
        <f t="shared" ca="1" si="396"/>
        <v>0.64957932044275779</v>
      </c>
    </row>
    <row r="284" spans="1:26" x14ac:dyDescent="0.35">
      <c r="B284" s="9" t="s">
        <v>60</v>
      </c>
      <c r="C284" s="1" t="s">
        <v>59</v>
      </c>
      <c r="D284" s="10"/>
      <c r="E284" s="15" t="s">
        <v>46</v>
      </c>
      <c r="F284" s="13" t="s">
        <v>65</v>
      </c>
      <c r="G284" s="13" t="s">
        <v>66</v>
      </c>
      <c r="H284" s="13" t="s">
        <v>67</v>
      </c>
      <c r="I284" s="13" t="s">
        <v>68</v>
      </c>
      <c r="J284" s="13" t="s">
        <v>69</v>
      </c>
      <c r="K284" s="15" t="s">
        <v>65</v>
      </c>
      <c r="L284" s="15" t="s">
        <v>66</v>
      </c>
      <c r="M284" s="15" t="s">
        <v>67</v>
      </c>
      <c r="N284" s="15" t="s">
        <v>68</v>
      </c>
      <c r="O284" s="10"/>
      <c r="P284" s="13" t="s">
        <v>46</v>
      </c>
      <c r="Q284" s="13" t="s">
        <v>65</v>
      </c>
      <c r="R284" s="13" t="s">
        <v>66</v>
      </c>
      <c r="S284" s="13" t="s">
        <v>67</v>
      </c>
      <c r="T284" s="13" t="s">
        <v>68</v>
      </c>
      <c r="U284" s="13" t="s">
        <v>13</v>
      </c>
      <c r="V284" s="16" t="s">
        <v>70</v>
      </c>
      <c r="W284" s="7" t="s">
        <v>71</v>
      </c>
      <c r="X284" s="7" t="s">
        <v>72</v>
      </c>
    </row>
    <row r="285" spans="1:26" x14ac:dyDescent="0.35">
      <c r="D285" s="1" t="s">
        <v>54</v>
      </c>
      <c r="E285" s="17">
        <f ca="1">E270</f>
        <v>0.36</v>
      </c>
      <c r="F285" s="4">
        <f t="shared" ref="F285:I286" ca="1" si="397">O270</f>
        <v>196.40009999999998</v>
      </c>
      <c r="G285" s="4">
        <f t="shared" ca="1" si="397"/>
        <v>-196.1901</v>
      </c>
      <c r="H285" s="18">
        <f t="shared" ca="1" si="397"/>
        <v>-428.35</v>
      </c>
      <c r="I285" s="18">
        <f t="shared" ca="1" si="397"/>
        <v>428.56000000000006</v>
      </c>
      <c r="J285" s="4" t="str">
        <f>INDEX($N$34:$N$45,MATCH(A279,$L$34:$L$45,-1)+1,1)</f>
        <v>---</v>
      </c>
      <c r="K285" s="17">
        <f ca="1">MAX(ABS(F285),IF(J285="---",0,0.3*J285))</f>
        <v>196.40009999999998</v>
      </c>
      <c r="L285" s="17">
        <f ca="1">MAX(ABS(G285),IF(J285="---",0,0.3*J285))</f>
        <v>196.1901</v>
      </c>
      <c r="M285" s="17">
        <f ca="1">MAX(ABS(H285),J285)</f>
        <v>428.35</v>
      </c>
      <c r="N285" s="17">
        <f ca="1">MAX(ABS(I285),J285)</f>
        <v>428.56000000000006</v>
      </c>
      <c r="O285" s="6" t="s">
        <v>73</v>
      </c>
      <c r="P285" s="19">
        <f t="shared" ref="P285" ca="1" si="398">MAX(E285-$Z245*(1-((0.48*$Z244+E287)/(0.48*$Z244))^2),0)/(($F245-2*$F246)*$O$2)*1000</f>
        <v>0</v>
      </c>
      <c r="Q285" s="19">
        <f ca="1">MAX(K285-$Z245*(1-((0.48*$Z244+K287)/(0.48*$Z244))^2),0)/(($F245-2*$F246)*$O$2)*1000</f>
        <v>0</v>
      </c>
      <c r="R285" s="19">
        <f ca="1">MAX(L285-$Z245*(1-((0.48*$Z244+L287)/(0.48*$Z244))^2),0)/(($F245-2*$F246)*$O$2)*1000</f>
        <v>3.5821350063760082</v>
      </c>
      <c r="S285" s="19">
        <f ca="1">MAX(M285-$Z245*(1-((0.48*$Z244+M287)/(0.48*$Z244))^2),0)/(($F245-2*$F246)*$O$2)*1000</f>
        <v>9.7307350440615306</v>
      </c>
      <c r="T285" s="19">
        <f ca="1">MAX(N285-$Z245*(1-((0.48*$Z244+N287)/(0.48*$Z244))^2),0)/(($F245-2*$F246)*$O$2)*1000</f>
        <v>11.581076608303571</v>
      </c>
      <c r="U285" s="17">
        <f ca="1">MAX(P285:T285)</f>
        <v>11.581076608303571</v>
      </c>
      <c r="V285" s="49">
        <v>15.7</v>
      </c>
      <c r="W285" s="8">
        <f>2*V285*$O$2/10</f>
        <v>1228.6956521739132</v>
      </c>
      <c r="X285" s="4">
        <f>W285*(F245-2*F246)/200</f>
        <v>380.89565217391311</v>
      </c>
    </row>
    <row r="286" spans="1:26" x14ac:dyDescent="0.35">
      <c r="D286" s="1" t="s">
        <v>55</v>
      </c>
      <c r="E286" s="17">
        <f ca="1">E271</f>
        <v>-7.2450000000000001</v>
      </c>
      <c r="F286" s="18">
        <f t="shared" ca="1" si="397"/>
        <v>-67.962400000000002</v>
      </c>
      <c r="G286" s="18">
        <f t="shared" ca="1" si="397"/>
        <v>59.2804</v>
      </c>
      <c r="H286" s="4">
        <f t="shared" ca="1" si="397"/>
        <v>-31.351700000000001</v>
      </c>
      <c r="I286" s="4">
        <f t="shared" ca="1" si="397"/>
        <v>22.669699999999999</v>
      </c>
      <c r="J286" s="4" t="str">
        <f>INDEX($O$34:$O$45,MATCH(A279,$L$34:$L$45,-1)+1,1)</f>
        <v>---</v>
      </c>
      <c r="K286" s="17">
        <f ca="1">MAX(ABS(F286),J286)</f>
        <v>67.962400000000002</v>
      </c>
      <c r="L286" s="17">
        <f ca="1">MAX(ABS(G286),J286)</f>
        <v>59.2804</v>
      </c>
      <c r="M286" s="17">
        <f ca="1">MAX(ABS(H286),IF(J286="---",0,0.3*J286))</f>
        <v>31.351700000000001</v>
      </c>
      <c r="N286" s="17">
        <f ca="1">MAX(ABS(I286),IF(J286="---",0,0.3*J286))</f>
        <v>22.669699999999999</v>
      </c>
      <c r="O286" s="6" t="s">
        <v>74</v>
      </c>
      <c r="P286" s="19">
        <f t="shared" ref="P286" ca="1" si="399">MAX(E286-$Z246*(1-((0.48*$Z244+E287)/(0.48*$Z244))^2),0)/(($F244-2*$F246)*$O$2)*1000</f>
        <v>0</v>
      </c>
      <c r="Q286" s="19">
        <f ca="1">MAX(K286-$Z246*(1-((0.48*$Z244+K287)/(0.48*$Z244))^2),0)/(($F244-2*$F246)*$O$2)*1000</f>
        <v>0</v>
      </c>
      <c r="R286" s="19">
        <f ca="1">MAX(L286-$Z246*(1-((0.48*$Z244+L287)/(0.48*$Z244))^2),0)/(($F244-2*$F246)*$O$2)*1000</f>
        <v>1.4455422082780947</v>
      </c>
      <c r="S286" s="19">
        <f ca="1">MAX(M286-$Z246*(1-((0.48*$Z244+M287)/(0.48*$Z244))^2),0)/(($F244-2*$F246)*$O$2)*1000</f>
        <v>0</v>
      </c>
      <c r="T286" s="19">
        <f ca="1">MAX(N286-$Z246*(1-((0.48*$Z244+N287)/(0.48*$Z244))^2),0)/(($F244-2*$F246)*$O$2)*1000</f>
        <v>0</v>
      </c>
      <c r="U286" s="17">
        <f ca="1">MAX(P286:T286)</f>
        <v>1.4455422082780947</v>
      </c>
      <c r="V286" s="49">
        <v>9.36</v>
      </c>
      <c r="W286" s="8">
        <f>2*V286*$O$2/10</f>
        <v>732.52173913043475</v>
      </c>
      <c r="X286" s="4">
        <f>W286*(F244-2*F246)/200</f>
        <v>80.577391304347827</v>
      </c>
    </row>
    <row r="287" spans="1:26" x14ac:dyDescent="0.35">
      <c r="D287" s="1" t="s">
        <v>12</v>
      </c>
      <c r="E287" s="20">
        <f ca="1">E274</f>
        <v>-991.346</v>
      </c>
      <c r="F287" s="8">
        <f ca="1">O274</f>
        <v>-899.75849999999991</v>
      </c>
      <c r="G287" s="8">
        <f ca="1">P274</f>
        <v>-356.82149999999996</v>
      </c>
      <c r="H287" s="8">
        <f ca="1">Q274</f>
        <v>-742.2675999999999</v>
      </c>
      <c r="I287" s="8">
        <f ca="1">R274</f>
        <v>-514.31240000000003</v>
      </c>
      <c r="K287" s="17">
        <f ca="1">F287</f>
        <v>-899.75849999999991</v>
      </c>
      <c r="L287" s="17">
        <f t="shared" ref="L287:N287" ca="1" si="400">G287</f>
        <v>-356.82149999999996</v>
      </c>
      <c r="M287" s="17">
        <f t="shared" ca="1" si="400"/>
        <v>-742.2675999999999</v>
      </c>
      <c r="N287" s="17">
        <f t="shared" ca="1" si="400"/>
        <v>-514.31240000000003</v>
      </c>
    </row>
    <row r="288" spans="1:26" x14ac:dyDescent="0.35">
      <c r="D288" s="7" t="s">
        <v>75</v>
      </c>
      <c r="E288" s="4">
        <f ca="1">($Z245+$X285)*(1-ABS((0.48*$Z244+E287)/(0.48*$Z244+$W285))^(1+1/(1+$W285/$Z244)))</f>
        <v>601.90917478305698</v>
      </c>
      <c r="K288" s="4">
        <f t="shared" ref="K288:N288" ca="1" si="401">($Z245+$X285)*(1-ABS((0.48*$Z244+K287)/(0.48*$Z244+$W285))^(1+1/(1+$W285/$Z244)))</f>
        <v>590.80911091472694</v>
      </c>
      <c r="L288" s="4">
        <f t="shared" ca="1" si="401"/>
        <v>497.06496284738245</v>
      </c>
      <c r="M288" s="4">
        <f t="shared" ca="1" si="401"/>
        <v>568.35962200227414</v>
      </c>
      <c r="N288" s="4">
        <f t="shared" ca="1" si="401"/>
        <v>528.86857765757475</v>
      </c>
    </row>
    <row r="289" spans="1:27" x14ac:dyDescent="0.35">
      <c r="D289" s="7" t="s">
        <v>76</v>
      </c>
      <c r="E289" s="4">
        <f ca="1">($Z246+$X286)*(1-ABS((0.48*$Z244+E287)/(0.48*$Z244+$W286))^(1+1/(1+$W286/$Z244)))</f>
        <v>177.16330944297641</v>
      </c>
      <c r="K289" s="4">
        <f t="shared" ref="K289:N289" ca="1" si="402">($Z246+$X286)*(1-ABS((0.48*$Z244+K287)/(0.48*$Z244+$W286))^(1+1/(1+$W286/$Z244)))</f>
        <v>172.85825671004403</v>
      </c>
      <c r="L289" s="4">
        <f t="shared" ca="1" si="402"/>
        <v>134.68426896820466</v>
      </c>
      <c r="M289" s="4">
        <f t="shared" ca="1" si="402"/>
        <v>163.95943446706306</v>
      </c>
      <c r="N289" s="4">
        <f t="shared" ca="1" si="402"/>
        <v>147.89079654370059</v>
      </c>
    </row>
    <row r="290" spans="1:27" x14ac:dyDescent="0.35">
      <c r="A290" t="str">
        <f ca="1">IF(MAX(E290:N290)&gt;1,"non verificato","verificato")</f>
        <v>verificato</v>
      </c>
      <c r="D290" s="7" t="s">
        <v>77</v>
      </c>
      <c r="E290" s="3">
        <f ca="1">ABS(E285/E288)^1.5+ABS(E286/E289)^1.5</f>
        <v>8.2844632789044609E-3</v>
      </c>
      <c r="K290" s="3">
        <f t="shared" ref="K290:N290" ca="1" si="403">ABS(K285/K288)^1.5+ABS(K286/K289)^1.5</f>
        <v>0.43819346097568646</v>
      </c>
      <c r="L290" s="3">
        <f t="shared" ca="1" si="403"/>
        <v>0.53997388493328513</v>
      </c>
      <c r="M290" s="3">
        <f t="shared" ca="1" si="403"/>
        <v>0.73789507301262169</v>
      </c>
      <c r="N290" s="3">
        <f t="shared" ca="1" si="403"/>
        <v>0.78946506432176233</v>
      </c>
    </row>
    <row r="291" spans="1:27" x14ac:dyDescent="0.35">
      <c r="A291" s="35"/>
      <c r="B291" s="35"/>
      <c r="C291" s="35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5"/>
      <c r="Z291" s="35"/>
      <c r="AA291" s="35"/>
    </row>
    <row r="293" spans="1:27" x14ac:dyDescent="0.35">
      <c r="A293" t="s">
        <v>21</v>
      </c>
      <c r="B293" s="1">
        <f ca="1">$A$5</f>
        <v>20</v>
      </c>
      <c r="D293" t="s">
        <v>22</v>
      </c>
      <c r="E293" s="1" t="s">
        <v>23</v>
      </c>
      <c r="F293" s="46">
        <v>30</v>
      </c>
      <c r="G293" t="s">
        <v>24</v>
      </c>
      <c r="H293" t="s">
        <v>25</v>
      </c>
      <c r="L293" t="s">
        <v>26</v>
      </c>
      <c r="M293" s="46">
        <v>30</v>
      </c>
      <c r="N293" t="s">
        <v>24</v>
      </c>
      <c r="O293" t="s">
        <v>27</v>
      </c>
      <c r="V293" t="s">
        <v>28</v>
      </c>
      <c r="W293" s="1">
        <f ca="1">MATCH(B294,$C$5:$C$27,-1)</f>
        <v>17</v>
      </c>
      <c r="Y293" s="7" t="s">
        <v>29</v>
      </c>
      <c r="Z293" s="8">
        <f>F293*F294*$O$1/10</f>
        <v>2975</v>
      </c>
      <c r="AA293" s="5" t="s">
        <v>30</v>
      </c>
    </row>
    <row r="294" spans="1:27" x14ac:dyDescent="0.35">
      <c r="A294" t="s">
        <v>31</v>
      </c>
      <c r="B294" s="51">
        <f>MAX(1,B245-1)</f>
        <v>1</v>
      </c>
      <c r="E294" s="1" t="s">
        <v>32</v>
      </c>
      <c r="F294" s="46">
        <v>70</v>
      </c>
      <c r="G294" t="s">
        <v>24</v>
      </c>
      <c r="H294" t="s">
        <v>33</v>
      </c>
      <c r="L294" t="s">
        <v>34</v>
      </c>
      <c r="M294" s="46">
        <v>0</v>
      </c>
      <c r="N294" t="s">
        <v>24</v>
      </c>
      <c r="O294" t="s">
        <v>35</v>
      </c>
      <c r="Y294" s="7" t="s">
        <v>36</v>
      </c>
      <c r="Z294" s="1">
        <f>0.12*Z293*F294/100</f>
        <v>249.9</v>
      </c>
      <c r="AA294" s="5" t="s">
        <v>37</v>
      </c>
    </row>
    <row r="295" spans="1:27" x14ac:dyDescent="0.35">
      <c r="B295" s="53" t="str">
        <f>IF(B294=B245,"duplicato","")</f>
        <v>duplicato</v>
      </c>
      <c r="E295" s="1" t="s">
        <v>38</v>
      </c>
      <c r="F295" s="58">
        <f>$L$3</f>
        <v>4</v>
      </c>
      <c r="G295" t="s">
        <v>24</v>
      </c>
      <c r="H295" t="s">
        <v>39</v>
      </c>
      <c r="L295" t="s">
        <v>40</v>
      </c>
      <c r="M295" s="48">
        <v>360</v>
      </c>
      <c r="N295" t="s">
        <v>24</v>
      </c>
      <c r="O295" t="s">
        <v>41</v>
      </c>
      <c r="Y295" s="7" t="s">
        <v>42</v>
      </c>
      <c r="Z295" s="1">
        <f>0.12*Z293*F293/100</f>
        <v>107.1</v>
      </c>
      <c r="AA295" s="5" t="s">
        <v>37</v>
      </c>
    </row>
    <row r="297" spans="1:27" x14ac:dyDescent="0.35">
      <c r="A297" t="s">
        <v>43</v>
      </c>
      <c r="B297" s="9" t="s">
        <v>44</v>
      </c>
      <c r="C297" s="1" t="s">
        <v>45</v>
      </c>
      <c r="E297" s="2" t="s">
        <v>46</v>
      </c>
      <c r="F297" s="2" t="s">
        <v>47</v>
      </c>
      <c r="G297" s="2" t="s">
        <v>48</v>
      </c>
      <c r="H297" s="2" t="s">
        <v>49</v>
      </c>
      <c r="I297" s="2" t="s">
        <v>50</v>
      </c>
      <c r="J297" s="2" t="s">
        <v>51</v>
      </c>
      <c r="K297" s="2" t="s">
        <v>52</v>
      </c>
      <c r="L297" s="2" t="s">
        <v>53</v>
      </c>
    </row>
    <row r="298" spans="1:27" x14ac:dyDescent="0.35">
      <c r="D298" s="1" t="s">
        <v>54</v>
      </c>
      <c r="E298" s="4">
        <f t="shared" ref="E298:J298" ca="1" si="404">INDEX(O$5:O$27,$W293,1)</f>
        <v>-1.113</v>
      </c>
      <c r="F298" s="4">
        <f t="shared" ca="1" si="404"/>
        <v>-0.57999999999999996</v>
      </c>
      <c r="G298" s="4">
        <f t="shared" ca="1" si="404"/>
        <v>-24.047000000000001</v>
      </c>
      <c r="H298" s="4">
        <f t="shared" ca="1" si="404"/>
        <v>211.66200000000001</v>
      </c>
      <c r="I298" s="4">
        <f t="shared" ca="1" si="404"/>
        <v>21.111999999999998</v>
      </c>
      <c r="J298" s="4">
        <f t="shared" ca="1" si="404"/>
        <v>31.061</v>
      </c>
    </row>
    <row r="299" spans="1:27" x14ac:dyDescent="0.35">
      <c r="D299" s="1" t="s">
        <v>55</v>
      </c>
      <c r="E299" s="4">
        <f t="shared" ref="E299:J299" ca="1" si="405">INDEX(E$5:E$27,$W293,1)</f>
        <v>13.923</v>
      </c>
      <c r="F299" s="4">
        <f t="shared" ca="1" si="405"/>
        <v>8.3320000000000007</v>
      </c>
      <c r="G299" s="4">
        <f t="shared" ca="1" si="405"/>
        <v>51.406999999999996</v>
      </c>
      <c r="H299" s="4">
        <f t="shared" ca="1" si="405"/>
        <v>6.2990000000000004</v>
      </c>
      <c r="I299" s="4">
        <f t="shared" ca="1" si="405"/>
        <v>0.79500000000000004</v>
      </c>
      <c r="J299" s="4">
        <f t="shared" ca="1" si="405"/>
        <v>1.17</v>
      </c>
    </row>
    <row r="300" spans="1:27" x14ac:dyDescent="0.35">
      <c r="D300" s="1" t="s">
        <v>56</v>
      </c>
      <c r="E300" s="4">
        <f t="shared" ref="E300:J300" ca="1" si="406">INDEX(O$5:O$27,$W293+2,1)</f>
        <v>-0.40899999999999997</v>
      </c>
      <c r="F300" s="4">
        <f t="shared" ca="1" si="406"/>
        <v>-0.19</v>
      </c>
      <c r="G300" s="4">
        <f t="shared" ca="1" si="406"/>
        <v>-17.489999999999998</v>
      </c>
      <c r="H300" s="4">
        <f t="shared" ca="1" si="406"/>
        <v>157.08699999999999</v>
      </c>
      <c r="I300" s="4">
        <f t="shared" ca="1" si="406"/>
        <v>15.715</v>
      </c>
      <c r="J300" s="4">
        <f t="shared" ca="1" si="406"/>
        <v>23.12</v>
      </c>
    </row>
    <row r="301" spans="1:27" x14ac:dyDescent="0.35">
      <c r="D301" s="1" t="s">
        <v>57</v>
      </c>
      <c r="E301" s="4">
        <f t="shared" ref="E301:J301" ca="1" si="407">INDEX(E$5:E$27,$W293+2,1)</f>
        <v>5.88</v>
      </c>
      <c r="F301" s="4">
        <f t="shared" ca="1" si="407"/>
        <v>3.52</v>
      </c>
      <c r="G301" s="4">
        <f t="shared" ca="1" si="407"/>
        <v>30.971</v>
      </c>
      <c r="H301" s="4">
        <f t="shared" ca="1" si="407"/>
        <v>3.7919999999999998</v>
      </c>
      <c r="I301" s="4">
        <f t="shared" ca="1" si="407"/>
        <v>0.47699999999999998</v>
      </c>
      <c r="J301" s="4">
        <f t="shared" ca="1" si="407"/>
        <v>0.70099999999999996</v>
      </c>
      <c r="M301" t="s">
        <v>107</v>
      </c>
    </row>
    <row r="302" spans="1:27" x14ac:dyDescent="0.35">
      <c r="D302" s="1" t="s">
        <v>12</v>
      </c>
      <c r="E302" s="4">
        <f t="shared" ref="E302:J302" ca="1" si="408">INDEX(Y$5:Y$27,$W293+3,1)</f>
        <v>-991.346</v>
      </c>
      <c r="F302" s="4">
        <f t="shared" ca="1" si="408"/>
        <v>-628.29</v>
      </c>
      <c r="G302" s="4">
        <f t="shared" ca="1" si="408"/>
        <v>-257.16500000000002</v>
      </c>
      <c r="H302" s="4">
        <f t="shared" ca="1" si="408"/>
        <v>-30.492999999999999</v>
      </c>
      <c r="I302" s="4">
        <f t="shared" ca="1" si="408"/>
        <v>-3.577</v>
      </c>
      <c r="J302" s="4">
        <f t="shared" ca="1" si="408"/>
        <v>-5.2619999999999996</v>
      </c>
      <c r="K302" s="4">
        <f>L302*1.3</f>
        <v>0</v>
      </c>
      <c r="L302" s="49">
        <f>IF(B295="duplicato",L253,L260)</f>
        <v>0</v>
      </c>
      <c r="M302" t="s">
        <v>58</v>
      </c>
    </row>
    <row r="303" spans="1:27" x14ac:dyDescent="0.35">
      <c r="M303" t="s">
        <v>103</v>
      </c>
    </row>
    <row r="304" spans="1:27" x14ac:dyDescent="0.35">
      <c r="B304" s="9" t="s">
        <v>44</v>
      </c>
      <c r="C304" s="1" t="s">
        <v>59</v>
      </c>
      <c r="E304" s="2" t="s">
        <v>46</v>
      </c>
      <c r="F304" s="2" t="s">
        <v>47</v>
      </c>
      <c r="G304" s="2" t="s">
        <v>48</v>
      </c>
      <c r="H304" s="2" t="s">
        <v>49</v>
      </c>
      <c r="I304" s="2" t="s">
        <v>50</v>
      </c>
      <c r="J304" s="2" t="s">
        <v>51</v>
      </c>
      <c r="K304" s="2" t="s">
        <v>52</v>
      </c>
      <c r="L304" s="2" t="s">
        <v>53</v>
      </c>
    </row>
    <row r="305" spans="2:18" x14ac:dyDescent="0.35">
      <c r="D305" s="1" t="s">
        <v>54</v>
      </c>
      <c r="E305" s="4">
        <f t="shared" ref="E305:J305" ca="1" si="409">INDEX(O$5:O$27,$W293+1,1)</f>
        <v>0.36</v>
      </c>
      <c r="F305" s="4">
        <f t="shared" ca="1" si="409"/>
        <v>0.105</v>
      </c>
      <c r="G305" s="4">
        <f t="shared" ca="1" si="409"/>
        <v>39</v>
      </c>
      <c r="H305" s="4">
        <f t="shared" ca="1" si="409"/>
        <v>-353.947</v>
      </c>
      <c r="I305" s="4">
        <f t="shared" ca="1" si="409"/>
        <v>-35.46</v>
      </c>
      <c r="J305" s="4">
        <f t="shared" ca="1" si="409"/>
        <v>-52.17</v>
      </c>
    </row>
    <row r="306" spans="2:18" x14ac:dyDescent="0.35">
      <c r="D306" s="1" t="s">
        <v>55</v>
      </c>
      <c r="E306" s="4">
        <f t="shared" ref="E306:J306" ca="1" si="410">INDEX(E$5:E$27,$W293+1,1)</f>
        <v>-7.2450000000000001</v>
      </c>
      <c r="F306" s="4">
        <f t="shared" ca="1" si="410"/>
        <v>-4.3410000000000002</v>
      </c>
      <c r="G306" s="4">
        <f t="shared" ca="1" si="410"/>
        <v>-60.088000000000001</v>
      </c>
      <c r="H306" s="4">
        <f t="shared" ca="1" si="410"/>
        <v>-7.3529999999999998</v>
      </c>
      <c r="I306" s="4">
        <f t="shared" ca="1" si="410"/>
        <v>-0.92100000000000004</v>
      </c>
      <c r="J306" s="4">
        <f t="shared" ca="1" si="410"/>
        <v>-1.355</v>
      </c>
    </row>
    <row r="307" spans="2:18" x14ac:dyDescent="0.35">
      <c r="D307" s="1" t="s">
        <v>56</v>
      </c>
      <c r="E307" s="4">
        <f ca="1">E300</f>
        <v>-0.40899999999999997</v>
      </c>
      <c r="F307" s="4">
        <f t="shared" ref="F307:J309" ca="1" si="411">F300</f>
        <v>-0.19</v>
      </c>
      <c r="G307" s="4">
        <f t="shared" ca="1" si="411"/>
        <v>-17.489999999999998</v>
      </c>
      <c r="H307" s="4">
        <f t="shared" ca="1" si="411"/>
        <v>157.08699999999999</v>
      </c>
      <c r="I307" s="4">
        <f t="shared" ca="1" si="411"/>
        <v>15.715</v>
      </c>
      <c r="J307" s="4">
        <f t="shared" ca="1" si="411"/>
        <v>23.12</v>
      </c>
    </row>
    <row r="308" spans="2:18" x14ac:dyDescent="0.35">
      <c r="D308" s="1" t="s">
        <v>57</v>
      </c>
      <c r="E308" s="4">
        <f ca="1">E301</f>
        <v>5.88</v>
      </c>
      <c r="F308" s="4">
        <f t="shared" ca="1" si="411"/>
        <v>3.52</v>
      </c>
      <c r="G308" s="4">
        <f t="shared" ca="1" si="411"/>
        <v>30.971</v>
      </c>
      <c r="H308" s="4">
        <f t="shared" ca="1" si="411"/>
        <v>3.7919999999999998</v>
      </c>
      <c r="I308" s="4">
        <f t="shared" ca="1" si="411"/>
        <v>0.47699999999999998</v>
      </c>
      <c r="J308" s="4">
        <f t="shared" ca="1" si="411"/>
        <v>0.70099999999999996</v>
      </c>
    </row>
    <row r="309" spans="2:18" x14ac:dyDescent="0.35">
      <c r="D309" s="1" t="s">
        <v>12</v>
      </c>
      <c r="E309" s="4">
        <f ca="1">E302</f>
        <v>-991.346</v>
      </c>
      <c r="F309" s="4">
        <f t="shared" ca="1" si="411"/>
        <v>-628.29</v>
      </c>
      <c r="G309" s="4">
        <f t="shared" ca="1" si="411"/>
        <v>-257.16500000000002</v>
      </c>
      <c r="H309" s="4">
        <f t="shared" ca="1" si="411"/>
        <v>-30.492999999999999</v>
      </c>
      <c r="I309" s="4">
        <f t="shared" ca="1" si="411"/>
        <v>-3.577</v>
      </c>
      <c r="J309" s="4">
        <f t="shared" ca="1" si="411"/>
        <v>-5.2619999999999996</v>
      </c>
      <c r="K309" s="4">
        <f>L309*1.3</f>
        <v>0</v>
      </c>
      <c r="L309" s="49">
        <f>-F293*F294*(M295-(M293+M294))*$W$1/1000000+L302</f>
        <v>0</v>
      </c>
    </row>
    <row r="311" spans="2:18" s="10" customFormat="1" x14ac:dyDescent="0.35">
      <c r="B311" s="11" t="s">
        <v>60</v>
      </c>
      <c r="C311" s="12" t="s">
        <v>45</v>
      </c>
      <c r="E311" s="13" t="s">
        <v>46</v>
      </c>
      <c r="F311" s="13" t="s">
        <v>47</v>
      </c>
      <c r="G311" s="13" t="s">
        <v>48</v>
      </c>
      <c r="H311" s="13" t="s">
        <v>49</v>
      </c>
      <c r="I311" s="13" t="s">
        <v>50</v>
      </c>
      <c r="J311" s="13" t="s">
        <v>51</v>
      </c>
      <c r="K311" s="13" t="s">
        <v>61</v>
      </c>
      <c r="L311" s="13" t="s">
        <v>62</v>
      </c>
      <c r="M311" s="13" t="s">
        <v>63</v>
      </c>
      <c r="N311" s="13" t="s">
        <v>64</v>
      </c>
      <c r="O311" s="13" t="s">
        <v>65</v>
      </c>
      <c r="P311" s="13" t="s">
        <v>66</v>
      </c>
      <c r="Q311" s="13" t="s">
        <v>67</v>
      </c>
      <c r="R311" s="13" t="s">
        <v>68</v>
      </c>
    </row>
    <row r="312" spans="2:18" s="10" customFormat="1" x14ac:dyDescent="0.35">
      <c r="D312" s="12" t="s">
        <v>54</v>
      </c>
      <c r="E312" s="14">
        <f t="shared" ref="E312:F312" ca="1" si="412">E298-(E298-E305)/$M295*$M293</f>
        <v>-0.99024999999999996</v>
      </c>
      <c r="F312" s="14">
        <f t="shared" ca="1" si="412"/>
        <v>-0.52291666666666659</v>
      </c>
      <c r="G312" s="14">
        <f ca="1">G298-(G298-G305)/$M295*$M293</f>
        <v>-18.793083333333335</v>
      </c>
      <c r="H312" s="14">
        <f t="shared" ref="H312:J312" ca="1" si="413">H298-(H298-H305)/$M295*$M293</f>
        <v>164.52791666666667</v>
      </c>
      <c r="I312" s="14">
        <f t="shared" ca="1" si="413"/>
        <v>16.397666666666666</v>
      </c>
      <c r="J312" s="14">
        <f t="shared" ca="1" si="413"/>
        <v>24.125083333333333</v>
      </c>
      <c r="K312" s="14">
        <f ca="1">(ABS(G312)+ABS(I312))*SIGN(G312)</f>
        <v>-35.190750000000001</v>
      </c>
      <c r="L312" s="14">
        <f ca="1">(ABS(H312)+ABS(J312))*SIGN(H312)</f>
        <v>188.65299999999999</v>
      </c>
      <c r="M312" s="14">
        <f ca="1">(ABS(K312)+0.3*ABS(L312))*SIGN(K312)</f>
        <v>-91.786649999999995</v>
      </c>
      <c r="N312" s="14">
        <f t="shared" ref="N312:N316" ca="1" si="414">(ABS(L312)+0.3*ABS(K312))*SIGN(L312)</f>
        <v>199.21022499999998</v>
      </c>
      <c r="O312" s="14">
        <f ca="1">F312+M312</f>
        <v>-92.309566666666655</v>
      </c>
      <c r="P312" s="14">
        <f ca="1">F312-M312</f>
        <v>91.263733333333334</v>
      </c>
      <c r="Q312" s="14">
        <f ca="1">F312+N312</f>
        <v>198.68730833333331</v>
      </c>
      <c r="R312" s="14">
        <f ca="1">F312-N312</f>
        <v>-199.73314166666665</v>
      </c>
    </row>
    <row r="313" spans="2:18" s="10" customFormat="1" x14ac:dyDescent="0.35">
      <c r="D313" s="12" t="s">
        <v>55</v>
      </c>
      <c r="E313" s="14">
        <f t="shared" ref="E313:F313" ca="1" si="415">E299-(E299-E306)/$M295*$M293</f>
        <v>12.159000000000001</v>
      </c>
      <c r="F313" s="14">
        <f t="shared" ca="1" si="415"/>
        <v>7.2759166666666673</v>
      </c>
      <c r="G313" s="14">
        <f ca="1">G299-(G299-G306)/$M295*$M293</f>
        <v>42.115749999999991</v>
      </c>
      <c r="H313" s="14">
        <f t="shared" ref="H313:J313" ca="1" si="416">H299-(H299-H306)/$M295*$M293</f>
        <v>5.1613333333333333</v>
      </c>
      <c r="I313" s="14">
        <f t="shared" ca="1" si="416"/>
        <v>0.65200000000000002</v>
      </c>
      <c r="J313" s="14">
        <f t="shared" ca="1" si="416"/>
        <v>0.95958333333333323</v>
      </c>
      <c r="K313" s="14">
        <f t="shared" ref="K313:L316" ca="1" si="417">(ABS(G313)+ABS(I313))*SIGN(G313)</f>
        <v>42.767749999999992</v>
      </c>
      <c r="L313" s="14">
        <f t="shared" ca="1" si="417"/>
        <v>6.1209166666666661</v>
      </c>
      <c r="M313" s="14">
        <f t="shared" ref="M313:M316" ca="1" si="418">(ABS(K313)+0.3*ABS(L313))*SIGN(K313)</f>
        <v>44.604024999999993</v>
      </c>
      <c r="N313" s="14">
        <f t="shared" ca="1" si="414"/>
        <v>18.951241666666661</v>
      </c>
      <c r="O313" s="14">
        <f t="shared" ref="O313:O315" ca="1" si="419">F313+M313</f>
        <v>51.87994166666666</v>
      </c>
      <c r="P313" s="14">
        <f t="shared" ref="P313:P315" ca="1" si="420">F313-M313</f>
        <v>-37.328108333333326</v>
      </c>
      <c r="Q313" s="14">
        <f t="shared" ref="Q313:Q315" ca="1" si="421">F313+N313</f>
        <v>26.227158333333328</v>
      </c>
      <c r="R313" s="14">
        <f t="shared" ref="R313:R315" ca="1" si="422">F313-N313</f>
        <v>-11.675324999999994</v>
      </c>
    </row>
    <row r="314" spans="2:18" s="10" customFormat="1" x14ac:dyDescent="0.35">
      <c r="D314" s="12" t="s">
        <v>56</v>
      </c>
      <c r="E314" s="14">
        <f t="shared" ref="E314:J316" ca="1" si="423">E300</f>
        <v>-0.40899999999999997</v>
      </c>
      <c r="F314" s="14">
        <f t="shared" ca="1" si="423"/>
        <v>-0.19</v>
      </c>
      <c r="G314" s="14">
        <f t="shared" ca="1" si="423"/>
        <v>-17.489999999999998</v>
      </c>
      <c r="H314" s="14">
        <f t="shared" ca="1" si="423"/>
        <v>157.08699999999999</v>
      </c>
      <c r="I314" s="14">
        <f t="shared" ca="1" si="423"/>
        <v>15.715</v>
      </c>
      <c r="J314" s="14">
        <f t="shared" ca="1" si="423"/>
        <v>23.12</v>
      </c>
      <c r="K314" s="14">
        <f t="shared" ca="1" si="417"/>
        <v>-33.204999999999998</v>
      </c>
      <c r="L314" s="14">
        <f t="shared" ca="1" si="417"/>
        <v>180.20699999999999</v>
      </c>
      <c r="M314" s="14">
        <f t="shared" ca="1" si="418"/>
        <v>-87.267099999999999</v>
      </c>
      <c r="N314" s="14">
        <f t="shared" ca="1" si="414"/>
        <v>190.16849999999999</v>
      </c>
      <c r="O314" s="14">
        <f t="shared" ca="1" si="419"/>
        <v>-87.457099999999997</v>
      </c>
      <c r="P314" s="14">
        <f t="shared" ca="1" si="420"/>
        <v>87.077100000000002</v>
      </c>
      <c r="Q314" s="14">
        <f t="shared" ca="1" si="421"/>
        <v>189.9785</v>
      </c>
      <c r="R314" s="14">
        <f t="shared" ca="1" si="422"/>
        <v>-190.35849999999999</v>
      </c>
    </row>
    <row r="315" spans="2:18" s="10" customFormat="1" x14ac:dyDescent="0.35">
      <c r="D315" s="12" t="s">
        <v>57</v>
      </c>
      <c r="E315" s="14">
        <f t="shared" ca="1" si="423"/>
        <v>5.88</v>
      </c>
      <c r="F315" s="14">
        <f t="shared" ca="1" si="423"/>
        <v>3.52</v>
      </c>
      <c r="G315" s="14">
        <f t="shared" ca="1" si="423"/>
        <v>30.971</v>
      </c>
      <c r="H315" s="14">
        <f t="shared" ca="1" si="423"/>
        <v>3.7919999999999998</v>
      </c>
      <c r="I315" s="14">
        <f t="shared" ca="1" si="423"/>
        <v>0.47699999999999998</v>
      </c>
      <c r="J315" s="14">
        <f t="shared" ca="1" si="423"/>
        <v>0.70099999999999996</v>
      </c>
      <c r="K315" s="14">
        <f t="shared" ca="1" si="417"/>
        <v>31.448</v>
      </c>
      <c r="L315" s="14">
        <f t="shared" ca="1" si="417"/>
        <v>4.4929999999999994</v>
      </c>
      <c r="M315" s="14">
        <f t="shared" ca="1" si="418"/>
        <v>32.795900000000003</v>
      </c>
      <c r="N315" s="14">
        <f t="shared" ca="1" si="414"/>
        <v>13.927399999999999</v>
      </c>
      <c r="O315" s="14">
        <f t="shared" ca="1" si="419"/>
        <v>36.315900000000006</v>
      </c>
      <c r="P315" s="14">
        <f t="shared" ca="1" si="420"/>
        <v>-29.275900000000004</v>
      </c>
      <c r="Q315" s="14">
        <f t="shared" ca="1" si="421"/>
        <v>17.447399999999998</v>
      </c>
      <c r="R315" s="14">
        <f t="shared" ca="1" si="422"/>
        <v>-10.407399999999999</v>
      </c>
    </row>
    <row r="316" spans="2:18" s="10" customFormat="1" x14ac:dyDescent="0.35">
      <c r="D316" s="12" t="s">
        <v>12</v>
      </c>
      <c r="E316" s="14">
        <f ca="1">E302+K302</f>
        <v>-991.346</v>
      </c>
      <c r="F316" s="14">
        <f ca="1">F302+L302</f>
        <v>-628.29</v>
      </c>
      <c r="G316" s="14">
        <f t="shared" ca="1" si="423"/>
        <v>-257.16500000000002</v>
      </c>
      <c r="H316" s="14">
        <f t="shared" ca="1" si="423"/>
        <v>-30.492999999999999</v>
      </c>
      <c r="I316" s="14">
        <f t="shared" ca="1" si="423"/>
        <v>-3.577</v>
      </c>
      <c r="J316" s="14">
        <f t="shared" ca="1" si="423"/>
        <v>-5.2619999999999996</v>
      </c>
      <c r="K316" s="14">
        <f t="shared" ca="1" si="417"/>
        <v>-260.74200000000002</v>
      </c>
      <c r="L316" s="14">
        <f t="shared" ca="1" si="417"/>
        <v>-35.754999999999995</v>
      </c>
      <c r="M316" s="14">
        <f t="shared" ca="1" si="418"/>
        <v>-271.46850000000001</v>
      </c>
      <c r="N316" s="14">
        <f t="shared" ca="1" si="414"/>
        <v>-113.9776</v>
      </c>
      <c r="O316" s="14">
        <f ca="1">F316+M316</f>
        <v>-899.75849999999991</v>
      </c>
      <c r="P316" s="14">
        <f ca="1">F316-M316</f>
        <v>-356.82149999999996</v>
      </c>
      <c r="Q316" s="14">
        <f ca="1">F316+N316</f>
        <v>-742.2675999999999</v>
      </c>
      <c r="R316" s="14">
        <f ca="1">F316-N316</f>
        <v>-514.31240000000003</v>
      </c>
    </row>
    <row r="317" spans="2:18" s="10" customFormat="1" x14ac:dyDescent="0.35"/>
    <row r="318" spans="2:18" s="10" customFormat="1" x14ac:dyDescent="0.35">
      <c r="B318" s="11" t="s">
        <v>60</v>
      </c>
      <c r="C318" s="12" t="s">
        <v>59</v>
      </c>
      <c r="E318" s="13" t="s">
        <v>46</v>
      </c>
      <c r="F318" s="13" t="s">
        <v>47</v>
      </c>
      <c r="G318" s="13" t="s">
        <v>48</v>
      </c>
      <c r="H318" s="13" t="s">
        <v>49</v>
      </c>
      <c r="I318" s="13" t="s">
        <v>50</v>
      </c>
      <c r="J318" s="13" t="s">
        <v>51</v>
      </c>
      <c r="K318" s="13" t="s">
        <v>61</v>
      </c>
      <c r="L318" s="13" t="s">
        <v>62</v>
      </c>
      <c r="M318" s="13" t="s">
        <v>63</v>
      </c>
      <c r="N318" s="13" t="s">
        <v>64</v>
      </c>
      <c r="O318" s="13" t="s">
        <v>65</v>
      </c>
      <c r="P318" s="13" t="s">
        <v>66</v>
      </c>
      <c r="Q318" s="13" t="s">
        <v>67</v>
      </c>
      <c r="R318" s="13" t="s">
        <v>68</v>
      </c>
    </row>
    <row r="319" spans="2:18" s="10" customFormat="1" x14ac:dyDescent="0.35">
      <c r="D319" s="12" t="s">
        <v>54</v>
      </c>
      <c r="E319" s="14">
        <f t="shared" ref="E319:F319" ca="1" si="424">E305+(E298-E305)/$M295*$M294</f>
        <v>0.36</v>
      </c>
      <c r="F319" s="14">
        <f t="shared" ca="1" si="424"/>
        <v>0.105</v>
      </c>
      <c r="G319" s="14">
        <f ca="1">G305+(G298-G305)/$M295*$M294</f>
        <v>39</v>
      </c>
      <c r="H319" s="14">
        <f t="shared" ref="H319:J319" ca="1" si="425">H305+(H298-H305)/$M295*$M294</f>
        <v>-353.947</v>
      </c>
      <c r="I319" s="14">
        <f t="shared" ca="1" si="425"/>
        <v>-35.46</v>
      </c>
      <c r="J319" s="14">
        <f t="shared" ca="1" si="425"/>
        <v>-52.17</v>
      </c>
      <c r="K319" s="14">
        <f ca="1">(ABS(G319)+ABS(I319))*SIGN(G319)</f>
        <v>74.460000000000008</v>
      </c>
      <c r="L319" s="14">
        <f ca="1">(ABS(H319)+ABS(J319))*SIGN(H319)</f>
        <v>-406.11700000000002</v>
      </c>
      <c r="M319" s="14">
        <f t="shared" ref="M319:M323" ca="1" si="426">(ABS(K319)+0.3*ABS(L319))*SIGN(K319)</f>
        <v>196.29509999999999</v>
      </c>
      <c r="N319" s="14">
        <f t="shared" ref="N319:N323" ca="1" si="427">(ABS(L319)+0.3*ABS(K319))*SIGN(L319)</f>
        <v>-428.45500000000004</v>
      </c>
      <c r="O319" s="14">
        <f ca="1">F319+M319</f>
        <v>196.40009999999998</v>
      </c>
      <c r="P319" s="14">
        <f ca="1">F319-M319</f>
        <v>-196.1901</v>
      </c>
      <c r="Q319" s="14">
        <f ca="1">F319+N319</f>
        <v>-428.35</v>
      </c>
      <c r="R319" s="14">
        <f ca="1">F319-N319</f>
        <v>428.56000000000006</v>
      </c>
    </row>
    <row r="320" spans="2:18" s="10" customFormat="1" x14ac:dyDescent="0.35">
      <c r="D320" s="12" t="s">
        <v>55</v>
      </c>
      <c r="E320" s="14">
        <f t="shared" ref="E320:F320" ca="1" si="428">E306+(E299-E306)/$M295*$M294</f>
        <v>-7.2450000000000001</v>
      </c>
      <c r="F320" s="14">
        <f t="shared" ca="1" si="428"/>
        <v>-4.3410000000000002</v>
      </c>
      <c r="G320" s="14">
        <f ca="1">G306+(G299-G306)/$M295*$M294</f>
        <v>-60.088000000000001</v>
      </c>
      <c r="H320" s="14">
        <f t="shared" ref="H320:J320" ca="1" si="429">H306+(H299-H306)/$M295*$M294</f>
        <v>-7.3529999999999998</v>
      </c>
      <c r="I320" s="14">
        <f t="shared" ca="1" si="429"/>
        <v>-0.92100000000000004</v>
      </c>
      <c r="J320" s="14">
        <f t="shared" ca="1" si="429"/>
        <v>-1.355</v>
      </c>
      <c r="K320" s="14">
        <f t="shared" ref="K320:L323" ca="1" si="430">(ABS(G320)+ABS(I320))*SIGN(G320)</f>
        <v>-61.009</v>
      </c>
      <c r="L320" s="14">
        <f t="shared" ca="1" si="430"/>
        <v>-8.7080000000000002</v>
      </c>
      <c r="M320" s="14">
        <f t="shared" ca="1" si="426"/>
        <v>-63.621400000000001</v>
      </c>
      <c r="N320" s="14">
        <f t="shared" ca="1" si="427"/>
        <v>-27.0107</v>
      </c>
      <c r="O320" s="14">
        <f t="shared" ref="O320:O322" ca="1" si="431">F320+M320</f>
        <v>-67.962400000000002</v>
      </c>
      <c r="P320" s="14">
        <f t="shared" ref="P320:P322" ca="1" si="432">F320-M320</f>
        <v>59.2804</v>
      </c>
      <c r="Q320" s="14">
        <f t="shared" ref="Q320:Q322" ca="1" si="433">F320+N320</f>
        <v>-31.351700000000001</v>
      </c>
      <c r="R320" s="14">
        <f t="shared" ref="R320:R322" ca="1" si="434">F320-N320</f>
        <v>22.669699999999999</v>
      </c>
    </row>
    <row r="321" spans="1:26" s="10" customFormat="1" x14ac:dyDescent="0.35">
      <c r="D321" s="12" t="s">
        <v>56</v>
      </c>
      <c r="E321" s="14">
        <f ca="1">E314</f>
        <v>-0.40899999999999997</v>
      </c>
      <c r="F321" s="14">
        <f t="shared" ref="F321:J322" ca="1" si="435">F314</f>
        <v>-0.19</v>
      </c>
      <c r="G321" s="14">
        <f t="shared" ca="1" si="435"/>
        <v>-17.489999999999998</v>
      </c>
      <c r="H321" s="14">
        <f t="shared" ca="1" si="435"/>
        <v>157.08699999999999</v>
      </c>
      <c r="I321" s="14">
        <f t="shared" ca="1" si="435"/>
        <v>15.715</v>
      </c>
      <c r="J321" s="14">
        <f t="shared" ca="1" si="435"/>
        <v>23.12</v>
      </c>
      <c r="K321" s="14">
        <f t="shared" ca="1" si="430"/>
        <v>-33.204999999999998</v>
      </c>
      <c r="L321" s="14">
        <f t="shared" ca="1" si="430"/>
        <v>180.20699999999999</v>
      </c>
      <c r="M321" s="14">
        <f t="shared" ca="1" si="426"/>
        <v>-87.267099999999999</v>
      </c>
      <c r="N321" s="14">
        <f t="shared" ca="1" si="427"/>
        <v>190.16849999999999</v>
      </c>
      <c r="O321" s="14">
        <f t="shared" ca="1" si="431"/>
        <v>-87.457099999999997</v>
      </c>
      <c r="P321" s="14">
        <f t="shared" ca="1" si="432"/>
        <v>87.077100000000002</v>
      </c>
      <c r="Q321" s="14">
        <f t="shared" ca="1" si="433"/>
        <v>189.9785</v>
      </c>
      <c r="R321" s="14">
        <f t="shared" ca="1" si="434"/>
        <v>-190.35849999999999</v>
      </c>
    </row>
    <row r="322" spans="1:26" s="10" customFormat="1" x14ac:dyDescent="0.35">
      <c r="D322" s="12" t="s">
        <v>57</v>
      </c>
      <c r="E322" s="14">
        <f ca="1">E315</f>
        <v>5.88</v>
      </c>
      <c r="F322" s="14">
        <f t="shared" ca="1" si="435"/>
        <v>3.52</v>
      </c>
      <c r="G322" s="14">
        <f t="shared" ca="1" si="435"/>
        <v>30.971</v>
      </c>
      <c r="H322" s="14">
        <f t="shared" ca="1" si="435"/>
        <v>3.7919999999999998</v>
      </c>
      <c r="I322" s="14">
        <f t="shared" ca="1" si="435"/>
        <v>0.47699999999999998</v>
      </c>
      <c r="J322" s="14">
        <f t="shared" ca="1" si="435"/>
        <v>0.70099999999999996</v>
      </c>
      <c r="K322" s="14">
        <f t="shared" ca="1" si="430"/>
        <v>31.448</v>
      </c>
      <c r="L322" s="14">
        <f t="shared" ca="1" si="430"/>
        <v>4.4929999999999994</v>
      </c>
      <c r="M322" s="14">
        <f t="shared" ca="1" si="426"/>
        <v>32.795900000000003</v>
      </c>
      <c r="N322" s="14">
        <f t="shared" ca="1" si="427"/>
        <v>13.927399999999999</v>
      </c>
      <c r="O322" s="14">
        <f t="shared" ca="1" si="431"/>
        <v>36.315900000000006</v>
      </c>
      <c r="P322" s="14">
        <f t="shared" ca="1" si="432"/>
        <v>-29.275900000000004</v>
      </c>
      <c r="Q322" s="14">
        <f t="shared" ca="1" si="433"/>
        <v>17.447399999999998</v>
      </c>
      <c r="R322" s="14">
        <f t="shared" ca="1" si="434"/>
        <v>-10.407399999999999</v>
      </c>
    </row>
    <row r="323" spans="1:26" s="10" customFormat="1" x14ac:dyDescent="0.35">
      <c r="D323" s="12" t="s">
        <v>12</v>
      </c>
      <c r="E323" s="14">
        <f ca="1">E309+K309</f>
        <v>-991.346</v>
      </c>
      <c r="F323" s="14">
        <f ca="1">F309+L309</f>
        <v>-628.29</v>
      </c>
      <c r="G323" s="14">
        <f t="shared" ref="G323:J323" ca="1" si="436">G309</f>
        <v>-257.16500000000002</v>
      </c>
      <c r="H323" s="14">
        <f t="shared" ca="1" si="436"/>
        <v>-30.492999999999999</v>
      </c>
      <c r="I323" s="14">
        <f t="shared" ca="1" si="436"/>
        <v>-3.577</v>
      </c>
      <c r="J323" s="14">
        <f t="shared" ca="1" si="436"/>
        <v>-5.2619999999999996</v>
      </c>
      <c r="K323" s="14">
        <f t="shared" ca="1" si="430"/>
        <v>-260.74200000000002</v>
      </c>
      <c r="L323" s="14">
        <f t="shared" ca="1" si="430"/>
        <v>-35.754999999999995</v>
      </c>
      <c r="M323" s="14">
        <f t="shared" ca="1" si="426"/>
        <v>-271.46850000000001</v>
      </c>
      <c r="N323" s="14">
        <f t="shared" ca="1" si="427"/>
        <v>-113.9776</v>
      </c>
      <c r="O323" s="14">
        <f ca="1">F323+M323</f>
        <v>-899.75849999999991</v>
      </c>
      <c r="P323" s="14">
        <f ca="1">F323-M323</f>
        <v>-356.82149999999996</v>
      </c>
      <c r="Q323" s="14">
        <f ca="1">F323+N323</f>
        <v>-742.2675999999999</v>
      </c>
      <c r="R323" s="14">
        <f ca="1">F323-N323</f>
        <v>-514.31240000000003</v>
      </c>
    </row>
    <row r="324" spans="1:26" s="10" customFormat="1" x14ac:dyDescent="0.35"/>
    <row r="325" spans="1:26" s="10" customFormat="1" x14ac:dyDescent="0.35">
      <c r="A325" s="12" t="s">
        <v>21</v>
      </c>
      <c r="B325" s="11" t="s">
        <v>60</v>
      </c>
      <c r="C325" s="12" t="s">
        <v>45</v>
      </c>
      <c r="E325" s="15" t="s">
        <v>46</v>
      </c>
      <c r="F325" s="13" t="s">
        <v>65</v>
      </c>
      <c r="G325" s="13" t="s">
        <v>66</v>
      </c>
      <c r="H325" s="13" t="s">
        <v>67</v>
      </c>
      <c r="I325" s="13" t="s">
        <v>68</v>
      </c>
      <c r="J325" s="13" t="s">
        <v>69</v>
      </c>
      <c r="K325" s="15" t="s">
        <v>65</v>
      </c>
      <c r="L325" s="15" t="s">
        <v>66</v>
      </c>
      <c r="M325" s="15" t="s">
        <v>67</v>
      </c>
      <c r="N325" s="15" t="s">
        <v>68</v>
      </c>
      <c r="P325" s="13" t="s">
        <v>46</v>
      </c>
      <c r="Q325" s="13" t="s">
        <v>65</v>
      </c>
      <c r="R325" s="13" t="s">
        <v>66</v>
      </c>
      <c r="S325" s="13" t="s">
        <v>67</v>
      </c>
      <c r="T325" s="13" t="s">
        <v>68</v>
      </c>
      <c r="U325" s="13" t="s">
        <v>13</v>
      </c>
      <c r="V325" s="16" t="s">
        <v>70</v>
      </c>
      <c r="W325" s="7" t="s">
        <v>71</v>
      </c>
      <c r="X325" s="7" t="s">
        <v>72</v>
      </c>
      <c r="Y325" s="8"/>
      <c r="Z325" s="5"/>
    </row>
    <row r="326" spans="1:26" x14ac:dyDescent="0.35">
      <c r="A326" s="1">
        <f ca="1">B293</f>
        <v>20</v>
      </c>
      <c r="D326" s="1" t="s">
        <v>54</v>
      </c>
      <c r="E326" s="17">
        <f ca="1">E312</f>
        <v>-0.99024999999999996</v>
      </c>
      <c r="F326" s="4">
        <f t="shared" ref="F326:I327" ca="1" si="437">O312</f>
        <v>-92.309566666666655</v>
      </c>
      <c r="G326" s="4">
        <f t="shared" ca="1" si="437"/>
        <v>91.263733333333334</v>
      </c>
      <c r="H326" s="18">
        <f t="shared" ca="1" si="437"/>
        <v>198.68730833333331</v>
      </c>
      <c r="I326" s="18">
        <f t="shared" ca="1" si="437"/>
        <v>-199.73314166666665</v>
      </c>
      <c r="J326" s="4">
        <f>INDEX($N$34:$N$45,MATCH(A328,$L$34:$L$45,-1),1)</f>
        <v>355.745</v>
      </c>
      <c r="K326" s="17">
        <f ca="1">MAX(ABS(F326),IF(J326="---",0,0.3*J326))</f>
        <v>106.7235</v>
      </c>
      <c r="L326" s="17">
        <f ca="1">MAX(ABS(G326),IF(J326="---",0,0.3*J326))</f>
        <v>106.7235</v>
      </c>
      <c r="M326" s="17">
        <f ca="1">MAX(ABS(H326),J326)</f>
        <v>355.745</v>
      </c>
      <c r="N326" s="17">
        <f ca="1">MAX(ABS(I326),J326)</f>
        <v>355.745</v>
      </c>
      <c r="O326" s="6" t="s">
        <v>73</v>
      </c>
      <c r="P326" s="19">
        <f ca="1">MAX(E326-$Z294*(1-((0.48*$Z293+E328)/(0.48*$Z293))^2),0)/(($F294-2*$F295)*$O$2)*1000</f>
        <v>0</v>
      </c>
      <c r="Q326" s="19">
        <f ca="1">MAX(K326-$Z294*(1-((0.48*$Z293+K328)/(0.48*$Z293))^2),0)/(($F294-2*$F295)*$O$2)*1000</f>
        <v>0</v>
      </c>
      <c r="R326" s="19">
        <f t="shared" ref="R326:S326" ca="1" si="438">MAX(L326-$Z294*(1-((0.48*$Z293+L328)/(0.48*$Z293))^2),0)/(($F294-2*$F295)*$O$2)*1000</f>
        <v>0</v>
      </c>
      <c r="S326" s="19">
        <f t="shared" ca="1" si="438"/>
        <v>6.7380558325919964</v>
      </c>
      <c r="T326" s="19">
        <f ca="1">MAX(N326-$Z294*(1-((0.48*$Z293+N328)/(0.48*$Z293))^2),0)/(($F294-2*$F295)*$O$2)*1000</f>
        <v>8.5797414828555407</v>
      </c>
      <c r="U326" s="17">
        <f ca="1">MAX(P326:T326)</f>
        <v>8.5797414828555407</v>
      </c>
      <c r="V326" s="49">
        <v>15.7</v>
      </c>
      <c r="W326" s="8">
        <f>2*V326*$O$2/10</f>
        <v>1228.6956521739132</v>
      </c>
      <c r="X326" s="4">
        <f>W326*(F294-2*F295)/200</f>
        <v>380.89565217391311</v>
      </c>
      <c r="Y326" s="1"/>
      <c r="Z326" s="5"/>
    </row>
    <row r="327" spans="1:26" x14ac:dyDescent="0.35">
      <c r="A327" s="12" t="s">
        <v>31</v>
      </c>
      <c r="D327" s="1" t="s">
        <v>55</v>
      </c>
      <c r="E327" s="17">
        <f ca="1">E313</f>
        <v>12.159000000000001</v>
      </c>
      <c r="F327" s="18">
        <f t="shared" ca="1" si="437"/>
        <v>51.87994166666666</v>
      </c>
      <c r="G327" s="18">
        <f t="shared" ca="1" si="437"/>
        <v>-37.328108333333326</v>
      </c>
      <c r="H327" s="4">
        <f t="shared" ca="1" si="437"/>
        <v>26.227158333333328</v>
      </c>
      <c r="I327" s="4">
        <f t="shared" ca="1" si="437"/>
        <v>-11.675324999999994</v>
      </c>
      <c r="J327" s="4">
        <f>INDEX($O$34:$O$45,MATCH(A328,$L$34:$L$45,-1),1)</f>
        <v>104.715</v>
      </c>
      <c r="K327" s="17">
        <f ca="1">MAX(ABS(F327),J327)</f>
        <v>104.715</v>
      </c>
      <c r="L327" s="17">
        <f ca="1">MAX(ABS(G327),J327)</f>
        <v>104.715</v>
      </c>
      <c r="M327" s="17">
        <f ca="1">MAX(ABS(H327),IF(J327="---",0,0.3*J327))</f>
        <v>31.4145</v>
      </c>
      <c r="N327" s="17">
        <f ca="1">MAX(ABS(I327),IF(J327="---",0,0.3*J327))</f>
        <v>31.4145</v>
      </c>
      <c r="O327" s="6" t="s">
        <v>74</v>
      </c>
      <c r="P327" s="19">
        <f ca="1">MAX(E327-$Z295*(1-((0.48*$Z293+E328)/(0.48*$Z293))^2),0)/(($F293-2*$F295)*$O$2)*1000</f>
        <v>0</v>
      </c>
      <c r="Q327" s="19">
        <f ca="1">MAX(K327-$Z295*(1-((0.48*$Z293+K328)/(0.48*$Z293))^2),0)/(($F293-2*$F295)*$O$2)*1000</f>
        <v>1.4253511197616269</v>
      </c>
      <c r="R327" s="19">
        <f t="shared" ref="R327:T327" ca="1" si="439">MAX(L327-$Z295*(1-((0.48*$Z293+L328)/(0.48*$Z293))^2),0)/(($F293-2*$F295)*$O$2)*1000</f>
        <v>6.7232987739346601</v>
      </c>
      <c r="S327" s="19">
        <f t="shared" ca="1" si="439"/>
        <v>0</v>
      </c>
      <c r="T327" s="19">
        <f t="shared" ca="1" si="439"/>
        <v>0</v>
      </c>
      <c r="U327" s="17">
        <f ca="1">MAX(P327:T327)</f>
        <v>6.7232987739346601</v>
      </c>
      <c r="V327" s="49">
        <v>9.36</v>
      </c>
      <c r="W327" s="8">
        <f>2*V327*$O$2/10</f>
        <v>732.52173913043475</v>
      </c>
      <c r="X327" s="4">
        <f>W327*(F293-2*F295)/200</f>
        <v>80.577391304347827</v>
      </c>
      <c r="Y327" s="1"/>
      <c r="Z327" s="5"/>
    </row>
    <row r="328" spans="1:26" x14ac:dyDescent="0.35">
      <c r="A328" s="1">
        <f>B294</f>
        <v>1</v>
      </c>
      <c r="D328" s="1" t="s">
        <v>12</v>
      </c>
      <c r="E328" s="20">
        <f ca="1">E316</f>
        <v>-991.346</v>
      </c>
      <c r="F328" s="8">
        <f ca="1">O316</f>
        <v>-899.75849999999991</v>
      </c>
      <c r="G328" s="8">
        <f ca="1">P316</f>
        <v>-356.82149999999996</v>
      </c>
      <c r="H328" s="8">
        <f ca="1">Q316</f>
        <v>-742.2675999999999</v>
      </c>
      <c r="I328" s="8">
        <f ca="1">R316</f>
        <v>-514.31240000000003</v>
      </c>
      <c r="K328" s="17">
        <f ca="1">F328</f>
        <v>-899.75849999999991</v>
      </c>
      <c r="L328" s="17">
        <f t="shared" ref="L328:N328" ca="1" si="440">G328</f>
        <v>-356.82149999999996</v>
      </c>
      <c r="M328" s="17">
        <f t="shared" ca="1" si="440"/>
        <v>-742.2675999999999</v>
      </c>
      <c r="N328" s="17">
        <f t="shared" ca="1" si="440"/>
        <v>-514.31240000000003</v>
      </c>
    </row>
    <row r="329" spans="1:26" x14ac:dyDescent="0.35">
      <c r="D329" s="7" t="s">
        <v>75</v>
      </c>
      <c r="E329" s="4">
        <f ca="1">($Z294+$X326)*(1-ABS((0.48*$Z293+E328)/(0.48*$Z293+$W326))^(1+1/(1+$W326/$Z293)))</f>
        <v>601.90917478305698</v>
      </c>
      <c r="K329" s="4">
        <f t="shared" ref="K329:N329" ca="1" si="441">($Z294+$X326)*(1-ABS((0.48*$Z293+K328)/(0.48*$Z293+$W326))^(1+1/(1+$W326/$Z293)))</f>
        <v>590.80911091472694</v>
      </c>
      <c r="L329" s="4">
        <f t="shared" ca="1" si="441"/>
        <v>497.06496284738245</v>
      </c>
      <c r="M329" s="4">
        <f t="shared" ca="1" si="441"/>
        <v>568.35962200227414</v>
      </c>
      <c r="N329" s="4">
        <f t="shared" ca="1" si="441"/>
        <v>528.86857765757475</v>
      </c>
    </row>
    <row r="330" spans="1:26" x14ac:dyDescent="0.35">
      <c r="D330" s="7" t="s">
        <v>76</v>
      </c>
      <c r="E330" s="4">
        <f ca="1">($Z295+$X327)*(1-ABS((0.48*$Z293+E328)/(0.48*$Z293+$W327))^(1+1/(1+$W327/$Z293)))</f>
        <v>177.16330944297641</v>
      </c>
      <c r="K330" s="4">
        <f t="shared" ref="K330:N330" ca="1" si="442">($Z295+$X327)*(1-ABS((0.48*$Z293+K328)/(0.48*$Z293+$W327))^(1+1/(1+$W327/$Z293)))</f>
        <v>172.85825671004403</v>
      </c>
      <c r="L330" s="4">
        <f t="shared" ca="1" si="442"/>
        <v>134.68426896820466</v>
      </c>
      <c r="M330" s="4">
        <f t="shared" ca="1" si="442"/>
        <v>163.95943446706306</v>
      </c>
      <c r="N330" s="4">
        <f t="shared" ca="1" si="442"/>
        <v>147.89079654370059</v>
      </c>
    </row>
    <row r="331" spans="1:26" x14ac:dyDescent="0.35">
      <c r="A331" t="str">
        <f ca="1">IF(MAX(E331:N331)&gt;1,"non verificato","verificato")</f>
        <v>verificato</v>
      </c>
      <c r="D331" s="7" t="s">
        <v>77</v>
      </c>
      <c r="E331" s="3">
        <f ca="1">ABS(E326/E329)^1.5+ABS(E327/E330)^1.5</f>
        <v>1.8046581895523588E-2</v>
      </c>
      <c r="K331" s="3">
        <f t="shared" ref="K331:N331" ca="1" si="443">ABS(K326/K329)^1.5+ABS(K327/K330)^1.5</f>
        <v>0.54827106120121383</v>
      </c>
      <c r="L331" s="3">
        <f t="shared" ca="1" si="443"/>
        <v>0.78503618659733632</v>
      </c>
      <c r="M331" s="3">
        <f t="shared" ca="1" si="443"/>
        <v>0.57905863264397039</v>
      </c>
      <c r="N331" s="3">
        <f t="shared" ca="1" si="443"/>
        <v>0.64957932044275779</v>
      </c>
    </row>
    <row r="333" spans="1:26" x14ac:dyDescent="0.35">
      <c r="B333" s="9" t="s">
        <v>60</v>
      </c>
      <c r="C333" s="1" t="s">
        <v>59</v>
      </c>
      <c r="D333" s="10"/>
      <c r="E333" s="15" t="s">
        <v>46</v>
      </c>
      <c r="F333" s="13" t="s">
        <v>65</v>
      </c>
      <c r="G333" s="13" t="s">
        <v>66</v>
      </c>
      <c r="H333" s="13" t="s">
        <v>67</v>
      </c>
      <c r="I333" s="13" t="s">
        <v>68</v>
      </c>
      <c r="J333" s="13" t="s">
        <v>69</v>
      </c>
      <c r="K333" s="15" t="s">
        <v>65</v>
      </c>
      <c r="L333" s="15" t="s">
        <v>66</v>
      </c>
      <c r="M333" s="15" t="s">
        <v>67</v>
      </c>
      <c r="N333" s="15" t="s">
        <v>68</v>
      </c>
      <c r="O333" s="10"/>
      <c r="P333" s="13" t="s">
        <v>46</v>
      </c>
      <c r="Q333" s="13" t="s">
        <v>65</v>
      </c>
      <c r="R333" s="13" t="s">
        <v>66</v>
      </c>
      <c r="S333" s="13" t="s">
        <v>67</v>
      </c>
      <c r="T333" s="13" t="s">
        <v>68</v>
      </c>
      <c r="U333" s="13" t="s">
        <v>13</v>
      </c>
      <c r="V333" s="16" t="s">
        <v>70</v>
      </c>
      <c r="W333" s="7" t="s">
        <v>71</v>
      </c>
      <c r="X333" s="7" t="s">
        <v>72</v>
      </c>
    </row>
    <row r="334" spans="1:26" x14ac:dyDescent="0.35">
      <c r="D334" s="1" t="s">
        <v>54</v>
      </c>
      <c r="E334" s="17">
        <f ca="1">E319</f>
        <v>0.36</v>
      </c>
      <c r="F334" s="4">
        <f t="shared" ref="F334:I335" ca="1" si="444">O319</f>
        <v>196.40009999999998</v>
      </c>
      <c r="G334" s="4">
        <f t="shared" ca="1" si="444"/>
        <v>-196.1901</v>
      </c>
      <c r="H334" s="18">
        <f t="shared" ca="1" si="444"/>
        <v>-428.35</v>
      </c>
      <c r="I334" s="18">
        <f t="shared" ca="1" si="444"/>
        <v>428.56000000000006</v>
      </c>
      <c r="J334" s="4" t="str">
        <f>INDEX($N$34:$N$45,MATCH(A328,$L$34:$L$45,-1)+1,1)</f>
        <v>---</v>
      </c>
      <c r="K334" s="17">
        <f ca="1">MAX(ABS(F334),IF(J334="---",0,0.3*J334))</f>
        <v>196.40009999999998</v>
      </c>
      <c r="L334" s="17">
        <f ca="1">MAX(ABS(G334),IF(J334="---",0,0.3*J334))</f>
        <v>196.1901</v>
      </c>
      <c r="M334" s="17">
        <f ca="1">MAX(ABS(H334),J334)</f>
        <v>428.35</v>
      </c>
      <c r="N334" s="17">
        <f ca="1">MAX(ABS(I334),J334)</f>
        <v>428.56000000000006</v>
      </c>
      <c r="O334" s="6" t="s">
        <v>73</v>
      </c>
      <c r="P334" s="19">
        <f t="shared" ref="P334" ca="1" si="445">MAX(E334-$Z294*(1-((0.48*$Z293+E336)/(0.48*$Z293))^2),0)/(($F294-2*$F295)*$O$2)*1000</f>
        <v>0</v>
      </c>
      <c r="Q334" s="19">
        <f ca="1">MAX(K334-$Z294*(1-((0.48*$Z293+K336)/(0.48*$Z293))^2),0)/(($F294-2*$F295)*$O$2)*1000</f>
        <v>0</v>
      </c>
      <c r="R334" s="19">
        <f ca="1">MAX(L334-$Z294*(1-((0.48*$Z293+L336)/(0.48*$Z293))^2),0)/(($F294-2*$F295)*$O$2)*1000</f>
        <v>3.5821350063760082</v>
      </c>
      <c r="S334" s="19">
        <f ca="1">MAX(M334-$Z294*(1-((0.48*$Z293+M336)/(0.48*$Z293))^2),0)/(($F294-2*$F295)*$O$2)*1000</f>
        <v>9.7307350440615306</v>
      </c>
      <c r="T334" s="19">
        <f ca="1">MAX(N334-$Z294*(1-((0.48*$Z293+N336)/(0.48*$Z293))^2),0)/(($F294-2*$F295)*$O$2)*1000</f>
        <v>11.581076608303571</v>
      </c>
      <c r="U334" s="17">
        <f ca="1">MAX(P334:T334)</f>
        <v>11.581076608303571</v>
      </c>
      <c r="V334" s="49">
        <v>15.7</v>
      </c>
      <c r="W334" s="8">
        <f>2*V334*$O$2/10</f>
        <v>1228.6956521739132</v>
      </c>
      <c r="X334" s="4">
        <f>W334*(F294-2*F295)/200</f>
        <v>380.89565217391311</v>
      </c>
    </row>
    <row r="335" spans="1:26" x14ac:dyDescent="0.35">
      <c r="D335" s="1" t="s">
        <v>55</v>
      </c>
      <c r="E335" s="17">
        <f ca="1">E320</f>
        <v>-7.2450000000000001</v>
      </c>
      <c r="F335" s="18">
        <f t="shared" ca="1" si="444"/>
        <v>-67.962400000000002</v>
      </c>
      <c r="G335" s="18">
        <f t="shared" ca="1" si="444"/>
        <v>59.2804</v>
      </c>
      <c r="H335" s="4">
        <f t="shared" ca="1" si="444"/>
        <v>-31.351700000000001</v>
      </c>
      <c r="I335" s="4">
        <f t="shared" ca="1" si="444"/>
        <v>22.669699999999999</v>
      </c>
      <c r="J335" s="4" t="str">
        <f>INDEX($O$34:$O$45,MATCH(A328,$L$34:$L$45,-1)+1,1)</f>
        <v>---</v>
      </c>
      <c r="K335" s="17">
        <f ca="1">MAX(ABS(F335),J335)</f>
        <v>67.962400000000002</v>
      </c>
      <c r="L335" s="17">
        <f ca="1">MAX(ABS(G335),J335)</f>
        <v>59.2804</v>
      </c>
      <c r="M335" s="17">
        <f ca="1">MAX(ABS(H335),IF(J335="---",0,0.3*J335))</f>
        <v>31.351700000000001</v>
      </c>
      <c r="N335" s="17">
        <f ca="1">MAX(ABS(I335),IF(J335="---",0,0.3*J335))</f>
        <v>22.669699999999999</v>
      </c>
      <c r="O335" s="6" t="s">
        <v>74</v>
      </c>
      <c r="P335" s="19">
        <f t="shared" ref="P335" ca="1" si="446">MAX(E335-$Z295*(1-((0.48*$Z293+E336)/(0.48*$Z293))^2),0)/(($F293-2*$F295)*$O$2)*1000</f>
        <v>0</v>
      </c>
      <c r="Q335" s="19">
        <f ca="1">MAX(K335-$Z295*(1-((0.48*$Z293+K336)/(0.48*$Z293))^2),0)/(($F293-2*$F295)*$O$2)*1000</f>
        <v>0</v>
      </c>
      <c r="R335" s="19">
        <f ca="1">MAX(L335-$Z295*(1-((0.48*$Z293+L336)/(0.48*$Z293))^2),0)/(($F293-2*$F295)*$O$2)*1000</f>
        <v>1.4455422082780947</v>
      </c>
      <c r="S335" s="19">
        <f ca="1">MAX(M335-$Z295*(1-((0.48*$Z293+M336)/(0.48*$Z293))^2),0)/(($F293-2*$F295)*$O$2)*1000</f>
        <v>0</v>
      </c>
      <c r="T335" s="19">
        <f ca="1">MAX(N335-$Z295*(1-((0.48*$Z293+N336)/(0.48*$Z293))^2),0)/(($F293-2*$F295)*$O$2)*1000</f>
        <v>0</v>
      </c>
      <c r="U335" s="17">
        <f ca="1">MAX(P335:T335)</f>
        <v>1.4455422082780947</v>
      </c>
      <c r="V335" s="49">
        <v>9.36</v>
      </c>
      <c r="W335" s="8">
        <f>2*V335*$O$2/10</f>
        <v>732.52173913043475</v>
      </c>
      <c r="X335" s="4">
        <f>W335*(F293-2*F295)/200</f>
        <v>80.577391304347827</v>
      </c>
    </row>
    <row r="336" spans="1:26" x14ac:dyDescent="0.35">
      <c r="D336" s="1" t="s">
        <v>12</v>
      </c>
      <c r="E336" s="20">
        <f ca="1">E323</f>
        <v>-991.346</v>
      </c>
      <c r="F336" s="8">
        <f ca="1">O323</f>
        <v>-899.75849999999991</v>
      </c>
      <c r="G336" s="8">
        <f ca="1">P323</f>
        <v>-356.82149999999996</v>
      </c>
      <c r="H336" s="8">
        <f ca="1">Q323</f>
        <v>-742.2675999999999</v>
      </c>
      <c r="I336" s="8">
        <f ca="1">R323</f>
        <v>-514.31240000000003</v>
      </c>
      <c r="K336" s="17">
        <f ca="1">F336</f>
        <v>-899.75849999999991</v>
      </c>
      <c r="L336" s="17">
        <f t="shared" ref="L336:N336" ca="1" si="447">G336</f>
        <v>-356.82149999999996</v>
      </c>
      <c r="M336" s="17">
        <f t="shared" ca="1" si="447"/>
        <v>-742.2675999999999</v>
      </c>
      <c r="N336" s="17">
        <f t="shared" ca="1" si="447"/>
        <v>-514.31240000000003</v>
      </c>
    </row>
    <row r="337" spans="1:27" x14ac:dyDescent="0.35">
      <c r="D337" s="7" t="s">
        <v>75</v>
      </c>
      <c r="E337" s="4">
        <f ca="1">($Z294+$X334)*(1-ABS((0.48*$Z293+E336)/(0.48*$Z293+$W334))^(1+1/(1+$W334/$Z293)))</f>
        <v>601.90917478305698</v>
      </c>
      <c r="K337" s="4">
        <f t="shared" ref="K337:N337" ca="1" si="448">($Z294+$X334)*(1-ABS((0.48*$Z293+K336)/(0.48*$Z293+$W334))^(1+1/(1+$W334/$Z293)))</f>
        <v>590.80911091472694</v>
      </c>
      <c r="L337" s="4">
        <f t="shared" ca="1" si="448"/>
        <v>497.06496284738245</v>
      </c>
      <c r="M337" s="4">
        <f t="shared" ca="1" si="448"/>
        <v>568.35962200227414</v>
      </c>
      <c r="N337" s="4">
        <f t="shared" ca="1" si="448"/>
        <v>528.86857765757475</v>
      </c>
    </row>
    <row r="338" spans="1:27" x14ac:dyDescent="0.35">
      <c r="D338" s="7" t="s">
        <v>76</v>
      </c>
      <c r="E338" s="4">
        <f ca="1">($Z295+$X335)*(1-ABS((0.48*$Z293+E336)/(0.48*$Z293+$W335))^(1+1/(1+$W335/$Z293)))</f>
        <v>177.16330944297641</v>
      </c>
      <c r="K338" s="4">
        <f t="shared" ref="K338:N338" ca="1" si="449">($Z295+$X335)*(1-ABS((0.48*$Z293+K336)/(0.48*$Z293+$W335))^(1+1/(1+$W335/$Z293)))</f>
        <v>172.85825671004403</v>
      </c>
      <c r="L338" s="4">
        <f t="shared" ca="1" si="449"/>
        <v>134.68426896820466</v>
      </c>
      <c r="M338" s="4">
        <f t="shared" ca="1" si="449"/>
        <v>163.95943446706306</v>
      </c>
      <c r="N338" s="4">
        <f t="shared" ca="1" si="449"/>
        <v>147.89079654370059</v>
      </c>
    </row>
    <row r="339" spans="1:27" x14ac:dyDescent="0.35">
      <c r="A339" t="str">
        <f ca="1">IF(MAX(E339:N339)&gt;1,"non verificato","verificato")</f>
        <v>verificato</v>
      </c>
      <c r="D339" s="7" t="s">
        <v>77</v>
      </c>
      <c r="E339" s="3">
        <f ca="1">ABS(E334/E337)^1.5+ABS(E335/E338)^1.5</f>
        <v>8.2844632789044609E-3</v>
      </c>
      <c r="K339" s="3">
        <f t="shared" ref="K339:N339" ca="1" si="450">ABS(K334/K337)^1.5+ABS(K335/K338)^1.5</f>
        <v>0.43819346097568646</v>
      </c>
      <c r="L339" s="3">
        <f t="shared" ca="1" si="450"/>
        <v>0.53997388493328513</v>
      </c>
      <c r="M339" s="3">
        <f t="shared" ca="1" si="450"/>
        <v>0.73789507301262169</v>
      </c>
      <c r="N339" s="3">
        <f t="shared" ca="1" si="450"/>
        <v>0.78946506432176233</v>
      </c>
    </row>
    <row r="340" spans="1:27" x14ac:dyDescent="0.35">
      <c r="A340" s="35"/>
      <c r="B340" s="35"/>
      <c r="C340" s="35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  <c r="S340" s="35"/>
      <c r="T340" s="35"/>
      <c r="U340" s="35"/>
      <c r="V340" s="35"/>
      <c r="W340" s="35"/>
      <c r="X340" s="35"/>
      <c r="Y340" s="35"/>
      <c r="Z340" s="35"/>
      <c r="AA340" s="35"/>
    </row>
  </sheetData>
  <sheetProtection sheet="1" objects="1" scenarios="1" selectLockedCells="1"/>
  <conditionalFormatting sqref="E282 K282:N282 E290 K290:N290 E331 K331:N331 E339 K339:N339 E233 K233:N233 E241 K241:N241 E184 K184:N184 E192 K192:N192 E135 K135:N135 E143 K143:N143 E86 K86:N86 E94 K94:N94">
    <cfRule type="cellIs" dxfId="146" priority="65" stopIfTrue="1" operator="greaterThan">
      <formula>1</formula>
    </cfRule>
  </conditionalFormatting>
  <conditionalFormatting sqref="K286">
    <cfRule type="cellIs" dxfId="145" priority="48" operator="greaterThanOrEqual">
      <formula>L286</formula>
    </cfRule>
  </conditionalFormatting>
  <conditionalFormatting sqref="L286">
    <cfRule type="cellIs" dxfId="144" priority="47" operator="greaterThanOrEqual">
      <formula>K286</formula>
    </cfRule>
  </conditionalFormatting>
  <conditionalFormatting sqref="M285">
    <cfRule type="cellIs" dxfId="143" priority="46" operator="greaterThanOrEqual">
      <formula>N285</formula>
    </cfRule>
  </conditionalFormatting>
  <conditionalFormatting sqref="N285">
    <cfRule type="cellIs" dxfId="142" priority="45" operator="greaterThanOrEqual">
      <formula>M285</formula>
    </cfRule>
  </conditionalFormatting>
  <conditionalFormatting sqref="K278">
    <cfRule type="cellIs" dxfId="141" priority="44" operator="greaterThanOrEqual">
      <formula>L278</formula>
    </cfRule>
  </conditionalFormatting>
  <conditionalFormatting sqref="L278">
    <cfRule type="cellIs" dxfId="140" priority="43" operator="greaterThanOrEqual">
      <formula>K278</formula>
    </cfRule>
  </conditionalFormatting>
  <conditionalFormatting sqref="M277">
    <cfRule type="cellIs" dxfId="139" priority="42" operator="greaterThanOrEqual">
      <formula>N277</formula>
    </cfRule>
  </conditionalFormatting>
  <conditionalFormatting sqref="N277">
    <cfRule type="cellIs" dxfId="138" priority="41" operator="greaterThanOrEqual">
      <formula>M277</formula>
    </cfRule>
  </conditionalFormatting>
  <conditionalFormatting sqref="K327">
    <cfRule type="cellIs" dxfId="137" priority="40" operator="greaterThanOrEqual">
      <formula>L327</formula>
    </cfRule>
  </conditionalFormatting>
  <conditionalFormatting sqref="L327">
    <cfRule type="cellIs" dxfId="136" priority="39" operator="greaterThanOrEqual">
      <formula>K327</formula>
    </cfRule>
  </conditionalFormatting>
  <conditionalFormatting sqref="M326">
    <cfRule type="cellIs" dxfId="135" priority="38" operator="greaterThanOrEqual">
      <formula>N326</formula>
    </cfRule>
  </conditionalFormatting>
  <conditionalFormatting sqref="N326">
    <cfRule type="cellIs" dxfId="134" priority="37" operator="greaterThanOrEqual">
      <formula>M326</formula>
    </cfRule>
  </conditionalFormatting>
  <conditionalFormatting sqref="K335">
    <cfRule type="cellIs" dxfId="133" priority="36" operator="greaterThanOrEqual">
      <formula>L335</formula>
    </cfRule>
  </conditionalFormatting>
  <conditionalFormatting sqref="L335">
    <cfRule type="cellIs" dxfId="132" priority="35" operator="greaterThanOrEqual">
      <formula>K335</formula>
    </cfRule>
  </conditionalFormatting>
  <conditionalFormatting sqref="M334">
    <cfRule type="cellIs" dxfId="131" priority="34" operator="greaterThanOrEqual">
      <formula>N334</formula>
    </cfRule>
  </conditionalFormatting>
  <conditionalFormatting sqref="N334">
    <cfRule type="cellIs" dxfId="130" priority="33" operator="greaterThanOrEqual">
      <formula>M334</formula>
    </cfRule>
  </conditionalFormatting>
  <conditionalFormatting sqref="K229">
    <cfRule type="cellIs" dxfId="129" priority="32" operator="greaterThanOrEqual">
      <formula>L229</formula>
    </cfRule>
  </conditionalFormatting>
  <conditionalFormatting sqref="L229">
    <cfRule type="cellIs" dxfId="128" priority="31" operator="greaterThanOrEqual">
      <formula>K229</formula>
    </cfRule>
  </conditionalFormatting>
  <conditionalFormatting sqref="M228">
    <cfRule type="cellIs" dxfId="127" priority="30" operator="greaterThanOrEqual">
      <formula>N228</formula>
    </cfRule>
  </conditionalFormatting>
  <conditionalFormatting sqref="N228">
    <cfRule type="cellIs" dxfId="126" priority="29" operator="greaterThanOrEqual">
      <formula>M228</formula>
    </cfRule>
  </conditionalFormatting>
  <conditionalFormatting sqref="K237">
    <cfRule type="cellIs" dxfId="125" priority="28" operator="greaterThanOrEqual">
      <formula>L237</formula>
    </cfRule>
  </conditionalFormatting>
  <conditionalFormatting sqref="L237">
    <cfRule type="cellIs" dxfId="124" priority="27" operator="greaterThanOrEqual">
      <formula>K237</formula>
    </cfRule>
  </conditionalFormatting>
  <conditionalFormatting sqref="M236">
    <cfRule type="cellIs" dxfId="123" priority="26" operator="greaterThanOrEqual">
      <formula>N236</formula>
    </cfRule>
  </conditionalFormatting>
  <conditionalFormatting sqref="N236">
    <cfRule type="cellIs" dxfId="122" priority="25" operator="greaterThanOrEqual">
      <formula>M236</formula>
    </cfRule>
  </conditionalFormatting>
  <conditionalFormatting sqref="K188">
    <cfRule type="cellIs" dxfId="121" priority="24" operator="greaterThanOrEqual">
      <formula>L188</formula>
    </cfRule>
  </conditionalFormatting>
  <conditionalFormatting sqref="L188">
    <cfRule type="cellIs" dxfId="120" priority="23" operator="greaterThanOrEqual">
      <formula>K188</formula>
    </cfRule>
  </conditionalFormatting>
  <conditionalFormatting sqref="M187">
    <cfRule type="cellIs" dxfId="119" priority="22" operator="greaterThanOrEqual">
      <formula>N187</formula>
    </cfRule>
  </conditionalFormatting>
  <conditionalFormatting sqref="N187">
    <cfRule type="cellIs" dxfId="118" priority="21" operator="greaterThanOrEqual">
      <formula>M187</formula>
    </cfRule>
  </conditionalFormatting>
  <conditionalFormatting sqref="K180">
    <cfRule type="cellIs" dxfId="117" priority="20" operator="greaterThanOrEqual">
      <formula>L180</formula>
    </cfRule>
  </conditionalFormatting>
  <conditionalFormatting sqref="L180">
    <cfRule type="cellIs" dxfId="116" priority="19" operator="greaterThanOrEqual">
      <formula>K180</formula>
    </cfRule>
  </conditionalFormatting>
  <conditionalFormatting sqref="M179">
    <cfRule type="cellIs" dxfId="115" priority="18" operator="greaterThanOrEqual">
      <formula>N179</formula>
    </cfRule>
  </conditionalFormatting>
  <conditionalFormatting sqref="N179">
    <cfRule type="cellIs" dxfId="114" priority="17" operator="greaterThanOrEqual">
      <formula>M179</formula>
    </cfRule>
  </conditionalFormatting>
  <conditionalFormatting sqref="K139">
    <cfRule type="cellIs" dxfId="113" priority="16" operator="greaterThanOrEqual">
      <formula>L139</formula>
    </cfRule>
  </conditionalFormatting>
  <conditionalFormatting sqref="L139">
    <cfRule type="cellIs" dxfId="112" priority="15" operator="greaterThanOrEqual">
      <formula>K139</formula>
    </cfRule>
  </conditionalFormatting>
  <conditionalFormatting sqref="M138">
    <cfRule type="cellIs" dxfId="111" priority="14" operator="greaterThanOrEqual">
      <formula>N138</formula>
    </cfRule>
  </conditionalFormatting>
  <conditionalFormatting sqref="N138">
    <cfRule type="cellIs" dxfId="110" priority="13" operator="greaterThanOrEqual">
      <formula>M138</formula>
    </cfRule>
  </conditionalFormatting>
  <conditionalFormatting sqref="K131">
    <cfRule type="cellIs" dxfId="109" priority="12" operator="greaterThanOrEqual">
      <formula>L131</formula>
    </cfRule>
  </conditionalFormatting>
  <conditionalFormatting sqref="L131">
    <cfRule type="cellIs" dxfId="108" priority="11" operator="greaterThanOrEqual">
      <formula>K131</formula>
    </cfRule>
  </conditionalFormatting>
  <conditionalFormatting sqref="M130">
    <cfRule type="cellIs" dxfId="107" priority="10" operator="greaterThanOrEqual">
      <formula>N130</formula>
    </cfRule>
  </conditionalFormatting>
  <conditionalFormatting sqref="N130">
    <cfRule type="cellIs" dxfId="106" priority="9" operator="greaterThanOrEqual">
      <formula>M130</formula>
    </cfRule>
  </conditionalFormatting>
  <conditionalFormatting sqref="K90">
    <cfRule type="cellIs" dxfId="105" priority="8" operator="greaterThanOrEqual">
      <formula>L90</formula>
    </cfRule>
  </conditionalFormatting>
  <conditionalFormatting sqref="L90">
    <cfRule type="cellIs" dxfId="104" priority="7" operator="greaterThanOrEqual">
      <formula>K90</formula>
    </cfRule>
  </conditionalFormatting>
  <conditionalFormatting sqref="M89">
    <cfRule type="cellIs" dxfId="103" priority="6" operator="greaterThanOrEqual">
      <formula>N89</formula>
    </cfRule>
  </conditionalFormatting>
  <conditionalFormatting sqref="N89">
    <cfRule type="cellIs" dxfId="102" priority="5" operator="greaterThanOrEqual">
      <formula>M89</formula>
    </cfRule>
  </conditionalFormatting>
  <conditionalFormatting sqref="K82">
    <cfRule type="cellIs" dxfId="101" priority="4" operator="greaterThanOrEqual">
      <formula>L82</formula>
    </cfRule>
  </conditionalFormatting>
  <conditionalFormatting sqref="L82">
    <cfRule type="cellIs" dxfId="100" priority="3" operator="greaterThanOrEqual">
      <formula>K82</formula>
    </cfRule>
  </conditionalFormatting>
  <conditionalFormatting sqref="M81">
    <cfRule type="cellIs" dxfId="99" priority="2" operator="greaterThanOrEqual">
      <formula>N81</formula>
    </cfRule>
  </conditionalFormatting>
  <conditionalFormatting sqref="N81">
    <cfRule type="cellIs" dxfId="98" priority="1" operator="greaterThanOrEqual">
      <formula>M81</formula>
    </cfRule>
  </conditionalFormatting>
  <dataValidations count="1">
    <dataValidation type="list" allowBlank="1" showInputMessage="1" showErrorMessage="1" sqref="W1">
      <formula1>"25,0"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0"/>
  <sheetViews>
    <sheetView zoomScaleNormal="100" workbookViewId="0">
      <selection activeCell="V334" sqref="V334:V335"/>
    </sheetView>
  </sheetViews>
  <sheetFormatPr defaultRowHeight="12.75" x14ac:dyDescent="0.35"/>
  <sheetData>
    <row r="1" spans="1:30" x14ac:dyDescent="0.35">
      <c r="K1" s="6" t="s">
        <v>14</v>
      </c>
      <c r="L1" s="47" t="s">
        <v>15</v>
      </c>
      <c r="N1" s="7" t="s">
        <v>16</v>
      </c>
      <c r="O1" s="4">
        <f>MID(L1,2,2)*0.85/1.5</f>
        <v>14.166666666666666</v>
      </c>
      <c r="P1" s="5" t="s">
        <v>17</v>
      </c>
      <c r="R1" t="s">
        <v>96</v>
      </c>
      <c r="S1" s="1">
        <f>S2-1</f>
        <v>541</v>
      </c>
      <c r="U1" t="s">
        <v>100</v>
      </c>
      <c r="W1" s="47">
        <v>0</v>
      </c>
      <c r="X1" t="s">
        <v>101</v>
      </c>
    </row>
    <row r="2" spans="1:30" x14ac:dyDescent="0.35">
      <c r="A2" t="s">
        <v>91</v>
      </c>
      <c r="C2" s="46">
        <v>18</v>
      </c>
      <c r="F2" t="s">
        <v>94</v>
      </c>
      <c r="H2" s="46">
        <v>5</v>
      </c>
      <c r="K2" s="6" t="s">
        <v>18</v>
      </c>
      <c r="L2" s="47" t="s">
        <v>19</v>
      </c>
      <c r="N2" s="7" t="s">
        <v>20</v>
      </c>
      <c r="O2" s="4">
        <f>MID(L2,2,3)/1.15</f>
        <v>391.304347826087</v>
      </c>
      <c r="P2" s="5" t="s">
        <v>17</v>
      </c>
      <c r="R2" t="s">
        <v>95</v>
      </c>
      <c r="S2" s="1">
        <f>MATCH(H2+1,Pilastri!A:A,0)</f>
        <v>542</v>
      </c>
      <c r="U2" t="s">
        <v>102</v>
      </c>
    </row>
    <row r="3" spans="1:30" x14ac:dyDescent="0.35">
      <c r="F3" t="s">
        <v>104</v>
      </c>
      <c r="H3" s="1">
        <f>MAX(Pilastri!D:D)</f>
        <v>5</v>
      </c>
      <c r="I3" s="52" t="str">
        <f>IF(H3&gt;6,"Attenzione: il foglio è fatto per max 6 piani","")</f>
        <v/>
      </c>
      <c r="N3" s="7"/>
      <c r="O3" s="4"/>
      <c r="P3" s="5"/>
      <c r="S3" s="1"/>
    </row>
    <row r="5" spans="1:30" x14ac:dyDescent="0.35">
      <c r="A5" s="21">
        <f ca="1">INDEX(Pilastri!$A$1:$K$10000,$B5,2)</f>
        <v>18</v>
      </c>
      <c r="B5" s="21">
        <f ca="1">MATCH(C2,INDIRECT("Pilastri!B1:B"&amp;TRIM(S1)),0)</f>
        <v>222</v>
      </c>
      <c r="C5" s="21">
        <f ca="1">INDEX(Pilastri!$A$1:$K$10000,$B5,4)</f>
        <v>5</v>
      </c>
      <c r="D5" s="21" t="str">
        <f ca="1">INDEX(Pilastri!$A$1:$K$10000,$B5,5)</f>
        <v>Msup</v>
      </c>
      <c r="E5" s="22">
        <f ca="1">INDEX(Pilastri!$A$1:$K$10000,$B5,6)</f>
        <v>-25.893999999999998</v>
      </c>
      <c r="F5" s="22">
        <f ca="1">INDEX(Pilastri!$A$1:$K$10000,$B5,7)</f>
        <v>-15.284000000000001</v>
      </c>
      <c r="G5" s="22">
        <f ca="1">INDEX(Pilastri!$A$1:$K$10000,$B5,8)</f>
        <v>65.674999999999997</v>
      </c>
      <c r="H5" s="22">
        <f ca="1">INDEX(Pilastri!$A$1:$K$10000,$B5,9)</f>
        <v>7.2930000000000001</v>
      </c>
      <c r="I5" s="22">
        <f ca="1">INDEX(Pilastri!$A$1:$K$10000,$B5,10)</f>
        <v>0.80300000000000005</v>
      </c>
      <c r="J5" s="22">
        <f ca="1">INDEX(Pilastri!$A$1:$K$10000,$B5,11)</f>
        <v>1.1819999999999999</v>
      </c>
      <c r="K5" s="21">
        <f ca="1">INDEX(Pilastri!$A$1:$K$10000,$L5,2)</f>
        <v>18</v>
      </c>
      <c r="L5" s="21">
        <f ca="1">MATCH(C2,INDIRECT("Pilastri!B"&amp;TRIM(S2)&amp;":B10000"),0)+S1</f>
        <v>922</v>
      </c>
      <c r="M5" s="21">
        <f ca="1">INDEX(Pilastri!$A$1:$K$10000,$L5,4)</f>
        <v>5</v>
      </c>
      <c r="N5" s="21" t="str">
        <f ca="1">INDEX(Pilastri!$A$1:$K$10000,$L5,5)</f>
        <v>Msup</v>
      </c>
      <c r="O5" s="22">
        <f ca="1">INDEX(Pilastri!$A$1:$K$10000,$L5,6)</f>
        <v>0.97899999999999998</v>
      </c>
      <c r="P5" s="22">
        <f ca="1">INDEX(Pilastri!$A$1:$K$10000,$L5,7)</f>
        <v>0.61099999999999999</v>
      </c>
      <c r="Q5" s="22">
        <f ca="1">INDEX(Pilastri!$A$1:$K$10000,$L5,8)</f>
        <v>-1.5840000000000001</v>
      </c>
      <c r="R5" s="22">
        <f ca="1">INDEX(Pilastri!$A$1:$K$10000,$L5,9)</f>
        <v>13.742000000000001</v>
      </c>
      <c r="S5" s="22">
        <f ca="1">INDEX(Pilastri!$A$1:$K$10000,$L5,10)</f>
        <v>0.97199999999999998</v>
      </c>
      <c r="T5" s="22">
        <f ca="1">INDEX(Pilastri!$A$1:$K$10000,$L5,11)</f>
        <v>1.431</v>
      </c>
      <c r="U5" s="22"/>
      <c r="V5" s="38">
        <f ca="1">K5</f>
        <v>18</v>
      </c>
      <c r="W5" s="38"/>
      <c r="X5" s="39"/>
      <c r="Y5" s="39"/>
      <c r="Z5" s="39"/>
      <c r="AA5" s="39"/>
      <c r="AB5" s="39"/>
      <c r="AC5" s="39"/>
      <c r="AD5" s="40"/>
    </row>
    <row r="6" spans="1:30" x14ac:dyDescent="0.35">
      <c r="A6" s="23"/>
      <c r="B6" s="1">
        <f ca="1">B5+1</f>
        <v>223</v>
      </c>
      <c r="C6" s="24">
        <f ca="1">INDEX(Pilastri!$A$1:$K$10000,$B6,4)</f>
        <v>5</v>
      </c>
      <c r="D6" s="24" t="str">
        <f ca="1">INDEX(Pilastri!$A$1:$K$10000,$B6,5)</f>
        <v>Minf</v>
      </c>
      <c r="E6" s="25">
        <f ca="1">INDEX(Pilastri!$A$1:$K$10000,$B6,6)</f>
        <v>22.283000000000001</v>
      </c>
      <c r="F6" s="25">
        <f ca="1">INDEX(Pilastri!$A$1:$K$10000,$B6,7)</f>
        <v>13.179</v>
      </c>
      <c r="G6" s="25">
        <f ca="1">INDEX(Pilastri!$A$1:$K$10000,$B6,8)</f>
        <v>-49.069000000000003</v>
      </c>
      <c r="H6" s="25">
        <f ca="1">INDEX(Pilastri!$A$1:$K$10000,$B6,9)</f>
        <v>-5.3280000000000003</v>
      </c>
      <c r="I6" s="25">
        <f ca="1">INDEX(Pilastri!$A$1:$K$10000,$B6,10)</f>
        <v>-0.53900000000000003</v>
      </c>
      <c r="J6" s="25">
        <f ca="1">INDEX(Pilastri!$A$1:$K$10000,$B6,11)</f>
        <v>-0.79300000000000004</v>
      </c>
      <c r="K6" s="24"/>
      <c r="L6" s="1">
        <f ca="1">L5+1</f>
        <v>923</v>
      </c>
      <c r="M6" s="24">
        <f ca="1">INDEX(Pilastri!$A$1:$K$10000,$L6,4)</f>
        <v>5</v>
      </c>
      <c r="N6" s="24" t="str">
        <f ca="1">INDEX(Pilastri!$A$1:$K$10000,$L6,5)</f>
        <v>Minf</v>
      </c>
      <c r="O6" s="25">
        <f ca="1">INDEX(Pilastri!$A$1:$K$10000,$L6,6)</f>
        <v>-0.755</v>
      </c>
      <c r="P6" s="25">
        <f ca="1">INDEX(Pilastri!$A$1:$K$10000,$L6,7)</f>
        <v>-0.47599999999999998</v>
      </c>
      <c r="Q6" s="25">
        <f ca="1">INDEX(Pilastri!$A$1:$K$10000,$L6,8)</f>
        <v>0.91500000000000004</v>
      </c>
      <c r="R6" s="25">
        <f ca="1">INDEX(Pilastri!$A$1:$K$10000,$L6,9)</f>
        <v>-7.3449999999999998</v>
      </c>
      <c r="S6" s="25">
        <f ca="1">INDEX(Pilastri!$A$1:$K$10000,$L6,10)</f>
        <v>-0.51600000000000001</v>
      </c>
      <c r="T6" s="25">
        <f ca="1">INDEX(Pilastri!$A$1:$K$10000,$L6,11)</f>
        <v>-0.75900000000000001</v>
      </c>
      <c r="U6" s="25"/>
      <c r="V6" s="41"/>
      <c r="W6" s="42"/>
      <c r="X6" s="41"/>
      <c r="Y6" s="41"/>
      <c r="Z6" s="41"/>
      <c r="AA6" s="41"/>
      <c r="AB6" s="41"/>
      <c r="AC6" s="41"/>
      <c r="AD6" s="43"/>
    </row>
    <row r="7" spans="1:30" x14ac:dyDescent="0.35">
      <c r="A7" s="23"/>
      <c r="B7" s="1">
        <f t="shared" ref="B7:B8" ca="1" si="0">B6+1</f>
        <v>224</v>
      </c>
      <c r="C7" s="24">
        <f ca="1">INDEX(Pilastri!$A$1:$K$10000,$B7,4)</f>
        <v>5</v>
      </c>
      <c r="D7" s="24" t="str">
        <f ca="1">INDEX(Pilastri!$A$1:$K$10000,$B7,5)</f>
        <v>V</v>
      </c>
      <c r="E7" s="25">
        <f ca="1">INDEX(Pilastri!$A$1:$K$10000,$B7,6)</f>
        <v>-15.055</v>
      </c>
      <c r="F7" s="25">
        <f ca="1">INDEX(Pilastri!$A$1:$K$10000,$B7,7)</f>
        <v>-8.8949999999999996</v>
      </c>
      <c r="G7" s="25">
        <f ca="1">INDEX(Pilastri!$A$1:$K$10000,$B7,8)</f>
        <v>35.735999999999997</v>
      </c>
      <c r="H7" s="25">
        <f ca="1">INDEX(Pilastri!$A$1:$K$10000,$B7,9)</f>
        <v>3.9239999999999999</v>
      </c>
      <c r="I7" s="25">
        <f ca="1">INDEX(Pilastri!$A$1:$K$10000,$B7,10)</f>
        <v>0.41899999999999998</v>
      </c>
      <c r="J7" s="25">
        <f ca="1">INDEX(Pilastri!$A$1:$K$10000,$B7,11)</f>
        <v>0.61699999999999999</v>
      </c>
      <c r="K7" s="24"/>
      <c r="L7" s="1">
        <f t="shared" ref="L7:L8" ca="1" si="1">L6+1</f>
        <v>924</v>
      </c>
      <c r="M7" s="24">
        <f ca="1">INDEX(Pilastri!$A$1:$K$10000,$L7,4)</f>
        <v>5</v>
      </c>
      <c r="N7" s="24" t="str">
        <f ca="1">INDEX(Pilastri!$A$1:$K$10000,$L7,5)</f>
        <v>V</v>
      </c>
      <c r="O7" s="25">
        <f ca="1">INDEX(Pilastri!$A$1:$K$10000,$L7,6)</f>
        <v>0.54200000000000004</v>
      </c>
      <c r="P7" s="25">
        <f ca="1">INDEX(Pilastri!$A$1:$K$10000,$L7,7)</f>
        <v>0.34</v>
      </c>
      <c r="Q7" s="25">
        <f ca="1">INDEX(Pilastri!$A$1:$K$10000,$L7,8)</f>
        <v>-0.77500000000000002</v>
      </c>
      <c r="R7" s="25">
        <f ca="1">INDEX(Pilastri!$A$1:$K$10000,$L7,9)</f>
        <v>6.54</v>
      </c>
      <c r="S7" s="25">
        <f ca="1">INDEX(Pilastri!$A$1:$K$10000,$L7,10)</f>
        <v>0.46500000000000002</v>
      </c>
      <c r="T7" s="25">
        <f ca="1">INDEX(Pilastri!$A$1:$K$10000,$L7,11)</f>
        <v>0.68400000000000005</v>
      </c>
      <c r="U7" s="25"/>
      <c r="V7" s="41"/>
      <c r="W7" s="42"/>
      <c r="X7" s="41"/>
      <c r="Y7" s="41"/>
      <c r="Z7" s="41"/>
      <c r="AA7" s="41"/>
      <c r="AB7" s="41"/>
      <c r="AC7" s="41"/>
      <c r="AD7" s="43"/>
    </row>
    <row r="8" spans="1:30" x14ac:dyDescent="0.35">
      <c r="A8" s="23"/>
      <c r="B8" s="1">
        <f t="shared" ca="1" si="0"/>
        <v>225</v>
      </c>
      <c r="C8" s="24">
        <f ca="1">INDEX(Pilastri!$A$1:$K$10000,$B8,4)</f>
        <v>5</v>
      </c>
      <c r="D8" s="24" t="str">
        <f ca="1">INDEX(Pilastri!$A$1:$K$10000,$B8,5)</f>
        <v>N</v>
      </c>
      <c r="E8" s="25">
        <f ca="1">INDEX(Pilastri!$A$1:$K$10000,$B8,6)</f>
        <v>-165.506</v>
      </c>
      <c r="F8" s="25">
        <f ca="1">INDEX(Pilastri!$A$1:$K$10000,$B8,7)</f>
        <v>-97.158000000000001</v>
      </c>
      <c r="G8" s="25">
        <f ca="1">INDEX(Pilastri!$A$1:$K$10000,$B8,8)</f>
        <v>3.7280000000000002</v>
      </c>
      <c r="H8" s="25">
        <f ca="1">INDEX(Pilastri!$A$1:$K$10000,$B8,9)</f>
        <v>0.44500000000000001</v>
      </c>
      <c r="I8" s="25">
        <f ca="1">INDEX(Pilastri!$A$1:$K$10000,$B8,10)</f>
        <v>5.1999999999999998E-2</v>
      </c>
      <c r="J8" s="25">
        <f ca="1">INDEX(Pilastri!$A$1:$K$10000,$B8,11)</f>
        <v>7.5999999999999998E-2</v>
      </c>
      <c r="K8" s="24"/>
      <c r="L8" s="1">
        <f t="shared" ca="1" si="1"/>
        <v>925</v>
      </c>
      <c r="M8" s="24">
        <f ca="1">INDEX(Pilastri!$A$1:$K$10000,$L8,4)</f>
        <v>5</v>
      </c>
      <c r="N8" s="24" t="str">
        <f ca="1">INDEX(Pilastri!$A$1:$K$10000,$L8,5)</f>
        <v>N</v>
      </c>
      <c r="O8" s="25">
        <f ca="1">INDEX(Pilastri!$A$1:$K$10000,$L8,6)</f>
        <v>-46.582000000000001</v>
      </c>
      <c r="P8" s="25">
        <f ca="1">INDEX(Pilastri!$A$1:$K$10000,$L8,7)</f>
        <v>-28.286999999999999</v>
      </c>
      <c r="Q8" s="25">
        <f ca="1">INDEX(Pilastri!$A$1:$K$10000,$L8,8)</f>
        <v>-0.03</v>
      </c>
      <c r="R8" s="25">
        <f ca="1">INDEX(Pilastri!$A$1:$K$10000,$L8,9)</f>
        <v>0.26100000000000001</v>
      </c>
      <c r="S8" s="25">
        <f ca="1">INDEX(Pilastri!$A$1:$K$10000,$L8,10)</f>
        <v>1.9E-2</v>
      </c>
      <c r="T8" s="25">
        <f ca="1">INDEX(Pilastri!$A$1:$K$10000,$L8,11)</f>
        <v>2.7E-2</v>
      </c>
      <c r="U8" s="25"/>
      <c r="V8" s="41"/>
      <c r="W8" s="42">
        <f ca="1">M8</f>
        <v>5</v>
      </c>
      <c r="X8" s="42" t="str">
        <f ca="1">N8</f>
        <v>N</v>
      </c>
      <c r="Y8" s="42">
        <f t="shared" ref="Y8:AD8" ca="1" si="2">E8+O8</f>
        <v>-212.08799999999999</v>
      </c>
      <c r="Z8" s="42">
        <f t="shared" ca="1" si="2"/>
        <v>-125.44499999999999</v>
      </c>
      <c r="AA8" s="42">
        <f t="shared" ca="1" si="2"/>
        <v>3.6980000000000004</v>
      </c>
      <c r="AB8" s="42">
        <f t="shared" ca="1" si="2"/>
        <v>0.70599999999999996</v>
      </c>
      <c r="AC8" s="42">
        <f t="shared" ca="1" si="2"/>
        <v>7.0999999999999994E-2</v>
      </c>
      <c r="AD8" s="44">
        <f t="shared" ca="1" si="2"/>
        <v>0.10299999999999999</v>
      </c>
    </row>
    <row r="9" spans="1:30" x14ac:dyDescent="0.35">
      <c r="A9" s="23"/>
      <c r="B9" s="1">
        <f ca="1">IF(ROW(C9)-ROW(C$5)&gt;=4*$C$5,"",B8+1)</f>
        <v>226</v>
      </c>
      <c r="C9" s="24">
        <f ca="1">IF(B9="","",INDEX(Pilastri!$A$1:$K$10000,$B9,4))</f>
        <v>4</v>
      </c>
      <c r="D9" s="24" t="str">
        <f ca="1">IF(B9="","",INDEX(Pilastri!$A$1:$K$10000,$B9,5))</f>
        <v>Msup</v>
      </c>
      <c r="E9" s="25">
        <f ca="1">IF(C9="","",INDEX(Pilastri!$A$1:$K$10000,$B9,6))</f>
        <v>-19.399999999999999</v>
      </c>
      <c r="F9" s="25">
        <f ca="1">IF(D9="","",INDEX(Pilastri!$A$1:$K$10000,$B9,7))</f>
        <v>-11.571</v>
      </c>
      <c r="G9" s="25">
        <f ca="1">IF(E9="","",INDEX(Pilastri!$A$1:$K$10000,$B9,8))</f>
        <v>122.992</v>
      </c>
      <c r="H9" s="25">
        <f ca="1">IF(F9="","",INDEX(Pilastri!$A$1:$K$10000,$B9,9))</f>
        <v>14.446999999999999</v>
      </c>
      <c r="I9" s="25">
        <f ca="1">IF(G9="","",INDEX(Pilastri!$A$1:$K$10000,$B9,10))</f>
        <v>1.661</v>
      </c>
      <c r="J9" s="25">
        <f ca="1">IF(H9="","",INDEX(Pilastri!$A$1:$K$10000,$B9,11))</f>
        <v>2.4430000000000001</v>
      </c>
      <c r="K9" s="24"/>
      <c r="L9" s="1">
        <f ca="1">IF(ROW(M9)-ROW(M$5)&gt;=4*$C$5,"",L8+1)</f>
        <v>926</v>
      </c>
      <c r="M9" s="24">
        <f ca="1">IF(L9="","",INDEX(Pilastri!$A$1:$K$10000,$L9,4))</f>
        <v>4</v>
      </c>
      <c r="N9" s="24" t="str">
        <f ca="1">IF(L9="","",INDEX(Pilastri!$A$1:$K$10000,$L9,5))</f>
        <v>Msup</v>
      </c>
      <c r="O9" s="25">
        <f ca="1">IF(M9="","",INDEX(Pilastri!$A$1:$K$10000,$L9,6))</f>
        <v>0.56799999999999995</v>
      </c>
      <c r="P9" s="25">
        <f ca="1">IF(N9="","",INDEX(Pilastri!$A$1:$K$10000,$L9,7))</f>
        <v>0.35199999999999998</v>
      </c>
      <c r="Q9" s="25">
        <f ca="1">IF(O9="","",INDEX(Pilastri!$A$1:$K$10000,$L9,8))</f>
        <v>-1.825</v>
      </c>
      <c r="R9" s="25">
        <f ca="1">IF(P9="","",INDEX(Pilastri!$A$1:$K$10000,$L9,9))</f>
        <v>16.989999999999998</v>
      </c>
      <c r="S9" s="25">
        <f ca="1">IF(Q9="","",INDEX(Pilastri!$A$1:$K$10000,$L9,10))</f>
        <v>1.1180000000000001</v>
      </c>
      <c r="T9" s="25">
        <f ca="1">IF(R9="","",INDEX(Pilastri!$A$1:$K$10000,$L9,11))</f>
        <v>1.6439999999999999</v>
      </c>
      <c r="U9" s="25"/>
      <c r="V9" s="41"/>
      <c r="W9" s="42"/>
      <c r="X9" s="41"/>
      <c r="Y9" s="41"/>
      <c r="Z9" s="41"/>
      <c r="AA9" s="41"/>
      <c r="AB9" s="41"/>
      <c r="AC9" s="41"/>
      <c r="AD9" s="43"/>
    </row>
    <row r="10" spans="1:30" x14ac:dyDescent="0.35">
      <c r="A10" s="23"/>
      <c r="B10" s="24">
        <f t="shared" ref="B10:B28" ca="1" si="3">IF(ROW(C10)-ROW(C$5)&gt;=4*$C$5,"",B9+1)</f>
        <v>227</v>
      </c>
      <c r="C10" s="24">
        <f ca="1">IF(B10="","",INDEX(Pilastri!$A$1:$K$10000,$B10,4))</f>
        <v>4</v>
      </c>
      <c r="D10" s="24" t="str">
        <f ca="1">IF(B10="","",INDEX(Pilastri!$A$1:$K$10000,$B10,5))</f>
        <v>Minf</v>
      </c>
      <c r="E10" s="25">
        <f ca="1">IF(C10="","",INDEX(Pilastri!$A$1:$K$10000,$B10,6))</f>
        <v>19.131</v>
      </c>
      <c r="F10" s="25">
        <f ca="1">IF(D10="","",INDEX(Pilastri!$A$1:$K$10000,$B10,7))</f>
        <v>11.407</v>
      </c>
      <c r="G10" s="25">
        <f ca="1">IF(E10="","",INDEX(Pilastri!$A$1:$K$10000,$B10,8))</f>
        <v>-95.096999999999994</v>
      </c>
      <c r="H10" s="25">
        <f ca="1">IF(F10="","",INDEX(Pilastri!$A$1:$K$10000,$B10,9))</f>
        <v>-10.943</v>
      </c>
      <c r="I10" s="25">
        <f ca="1">IF(G10="","",INDEX(Pilastri!$A$1:$K$10000,$B10,10))</f>
        <v>-1.2450000000000001</v>
      </c>
      <c r="J10" s="25">
        <f ca="1">IF(H10="","",INDEX(Pilastri!$A$1:$K$10000,$B10,11))</f>
        <v>-1.8320000000000001</v>
      </c>
      <c r="K10" s="24"/>
      <c r="L10" s="24">
        <f t="shared" ref="L10:L28" ca="1" si="4">IF(ROW(M10)-ROW(M$5)&gt;=4*$C$5,"",L9+1)</f>
        <v>927</v>
      </c>
      <c r="M10" s="24">
        <f ca="1">IF(L10="","",INDEX(Pilastri!$A$1:$K$10000,$L10,4))</f>
        <v>4</v>
      </c>
      <c r="N10" s="24" t="str">
        <f ca="1">IF(L10="","",INDEX(Pilastri!$A$1:$K$10000,$L10,5))</f>
        <v>Minf</v>
      </c>
      <c r="O10" s="25">
        <f ca="1">IF(M10="","",INDEX(Pilastri!$A$1:$K$10000,$L10,6))</f>
        <v>-0.58399999999999996</v>
      </c>
      <c r="P10" s="25">
        <f ca="1">IF(N10="","",INDEX(Pilastri!$A$1:$K$10000,$L10,7))</f>
        <v>-0.36399999999999999</v>
      </c>
      <c r="Q10" s="25">
        <f ca="1">IF(O10="","",INDEX(Pilastri!$A$1:$K$10000,$L10,8))</f>
        <v>1.274</v>
      </c>
      <c r="R10" s="25">
        <f ca="1">IF(P10="","",INDEX(Pilastri!$A$1:$K$10000,$L10,9))</f>
        <v>-11.409000000000001</v>
      </c>
      <c r="S10" s="25">
        <f ca="1">IF(Q10="","",INDEX(Pilastri!$A$1:$K$10000,$L10,10))</f>
        <v>-0.77300000000000002</v>
      </c>
      <c r="T10" s="25">
        <f ca="1">IF(R10="","",INDEX(Pilastri!$A$1:$K$10000,$L10,11))</f>
        <v>-1.1379999999999999</v>
      </c>
      <c r="U10" s="28"/>
      <c r="V10" s="41"/>
      <c r="W10" s="42"/>
      <c r="X10" s="41"/>
      <c r="Y10" s="41"/>
      <c r="Z10" s="41"/>
      <c r="AA10" s="41"/>
      <c r="AB10" s="41"/>
      <c r="AC10" s="41"/>
      <c r="AD10" s="43"/>
    </row>
    <row r="11" spans="1:30" x14ac:dyDescent="0.35">
      <c r="A11" s="23"/>
      <c r="B11" s="24">
        <f t="shared" ca="1" si="3"/>
        <v>228</v>
      </c>
      <c r="C11" s="24">
        <f ca="1">IF(B11="","",INDEX(Pilastri!$A$1:$K$10000,$B11,4))</f>
        <v>4</v>
      </c>
      <c r="D11" s="24" t="str">
        <f ca="1">IF(B11="","",INDEX(Pilastri!$A$1:$K$10000,$B11,5))</f>
        <v>V</v>
      </c>
      <c r="E11" s="25">
        <f ca="1">IF(C11="","",INDEX(Pilastri!$A$1:$K$10000,$B11,6))</f>
        <v>-12.041</v>
      </c>
      <c r="F11" s="25">
        <f ca="1">IF(D11="","",INDEX(Pilastri!$A$1:$K$10000,$B11,7))</f>
        <v>-7.181</v>
      </c>
      <c r="G11" s="25">
        <f ca="1">IF(E11="","",INDEX(Pilastri!$A$1:$K$10000,$B11,8))</f>
        <v>68.054000000000002</v>
      </c>
      <c r="H11" s="25">
        <f ca="1">IF(F11="","",INDEX(Pilastri!$A$1:$K$10000,$B11,9))</f>
        <v>7.9189999999999996</v>
      </c>
      <c r="I11" s="25">
        <f ca="1">IF(G11="","",INDEX(Pilastri!$A$1:$K$10000,$B11,10))</f>
        <v>0.90800000000000003</v>
      </c>
      <c r="J11" s="25">
        <f ca="1">IF(H11="","",INDEX(Pilastri!$A$1:$K$10000,$B11,11))</f>
        <v>1.3360000000000001</v>
      </c>
      <c r="K11" s="24"/>
      <c r="L11" s="24">
        <f t="shared" ca="1" si="4"/>
        <v>928</v>
      </c>
      <c r="M11" s="24">
        <f ca="1">IF(L11="","",INDEX(Pilastri!$A$1:$K$10000,$L11,4))</f>
        <v>4</v>
      </c>
      <c r="N11" s="24" t="str">
        <f ca="1">IF(L11="","",INDEX(Pilastri!$A$1:$K$10000,$L11,5))</f>
        <v>V</v>
      </c>
      <c r="O11" s="25">
        <f ca="1">IF(M11="","",INDEX(Pilastri!$A$1:$K$10000,$L11,6))</f>
        <v>0.36</v>
      </c>
      <c r="P11" s="25">
        <f ca="1">IF(N11="","",INDEX(Pilastri!$A$1:$K$10000,$L11,7))</f>
        <v>0.224</v>
      </c>
      <c r="Q11" s="25">
        <f ca="1">IF(O11="","",INDEX(Pilastri!$A$1:$K$10000,$L11,8))</f>
        <v>-0.96199999999999997</v>
      </c>
      <c r="R11" s="25">
        <f ca="1">IF(P11="","",INDEX(Pilastri!$A$1:$K$10000,$L11,9))</f>
        <v>8.827</v>
      </c>
      <c r="S11" s="25">
        <f ca="1">IF(Q11="","",INDEX(Pilastri!$A$1:$K$10000,$L11,10))</f>
        <v>0.59099999999999997</v>
      </c>
      <c r="T11" s="25">
        <f ca="1">IF(R11="","",INDEX(Pilastri!$A$1:$K$10000,$L11,11))</f>
        <v>0.86899999999999999</v>
      </c>
      <c r="U11" s="28"/>
      <c r="V11" s="41"/>
      <c r="W11" s="42"/>
      <c r="X11" s="41"/>
      <c r="Y11" s="41"/>
      <c r="Z11" s="41"/>
      <c r="AA11" s="41"/>
      <c r="AB11" s="41"/>
      <c r="AC11" s="41"/>
      <c r="AD11" s="43"/>
    </row>
    <row r="12" spans="1:30" x14ac:dyDescent="0.35">
      <c r="A12" s="23"/>
      <c r="B12" s="24">
        <f t="shared" ca="1" si="3"/>
        <v>229</v>
      </c>
      <c r="C12" s="24">
        <f ca="1">IF(B12="","",INDEX(Pilastri!$A$1:$K$10000,$B12,4))</f>
        <v>4</v>
      </c>
      <c r="D12" s="24" t="str">
        <f ca="1">IF(B12="","",INDEX(Pilastri!$A$1:$K$10000,$B12,5))</f>
        <v>N</v>
      </c>
      <c r="E12" s="25">
        <f ca="1">IF(C12="","",INDEX(Pilastri!$A$1:$K$10000,$B12,6))</f>
        <v>-355.34699999999998</v>
      </c>
      <c r="F12" s="25">
        <f ca="1">IF(D12="","",INDEX(Pilastri!$A$1:$K$10000,$B12,7))</f>
        <v>-211.08199999999999</v>
      </c>
      <c r="G12" s="25">
        <f ca="1">IF(E12="","",INDEX(Pilastri!$A$1:$K$10000,$B12,8))</f>
        <v>6.1550000000000002</v>
      </c>
      <c r="H12" s="25">
        <f ca="1">IF(F12="","",INDEX(Pilastri!$A$1:$K$10000,$B12,9))</f>
        <v>0.751</v>
      </c>
      <c r="I12" s="25">
        <f ca="1">IF(G12="","",INDEX(Pilastri!$A$1:$K$10000,$B12,10))</f>
        <v>8.6999999999999994E-2</v>
      </c>
      <c r="J12" s="25">
        <f ca="1">IF(H12="","",INDEX(Pilastri!$A$1:$K$10000,$B12,11))</f>
        <v>0.128</v>
      </c>
      <c r="K12" s="24"/>
      <c r="L12" s="24">
        <f t="shared" ca="1" si="4"/>
        <v>929</v>
      </c>
      <c r="M12" s="24">
        <f ca="1">IF(L12="","",INDEX(Pilastri!$A$1:$K$10000,$L12,4))</f>
        <v>4</v>
      </c>
      <c r="N12" s="24" t="str">
        <f ca="1">IF(L12="","",INDEX(Pilastri!$A$1:$K$10000,$L12,5))</f>
        <v>N</v>
      </c>
      <c r="O12" s="25">
        <f ca="1">IF(M12="","",INDEX(Pilastri!$A$1:$K$10000,$L12,6))</f>
        <v>-98.55</v>
      </c>
      <c r="P12" s="25">
        <f ca="1">IF(N12="","",INDEX(Pilastri!$A$1:$K$10000,$L12,7))</f>
        <v>-60.131999999999998</v>
      </c>
      <c r="Q12" s="25">
        <f ca="1">IF(O12="","",INDEX(Pilastri!$A$1:$K$10000,$L12,8))</f>
        <v>-8.3000000000000004E-2</v>
      </c>
      <c r="R12" s="25">
        <f ca="1">IF(P12="","",INDEX(Pilastri!$A$1:$K$10000,$L12,9))</f>
        <v>0.73299999999999998</v>
      </c>
      <c r="S12" s="25">
        <f ca="1">IF(Q12="","",INDEX(Pilastri!$A$1:$K$10000,$L12,10))</f>
        <v>5.0999999999999997E-2</v>
      </c>
      <c r="T12" s="25">
        <f ca="1">IF(R12="","",INDEX(Pilastri!$A$1:$K$10000,$L12,11))</f>
        <v>7.5999999999999998E-2</v>
      </c>
      <c r="U12" s="28"/>
      <c r="V12" s="41"/>
      <c r="W12" s="42">
        <f ca="1">M12</f>
        <v>4</v>
      </c>
      <c r="X12" s="42" t="str">
        <f ca="1">N12</f>
        <v>N</v>
      </c>
      <c r="Y12" s="42">
        <f t="shared" ref="Y12:AD12" ca="1" si="5">E12+O12</f>
        <v>-453.89699999999999</v>
      </c>
      <c r="Z12" s="42">
        <f t="shared" ca="1" si="5"/>
        <v>-271.214</v>
      </c>
      <c r="AA12" s="42">
        <f t="shared" ca="1" si="5"/>
        <v>6.0720000000000001</v>
      </c>
      <c r="AB12" s="42">
        <f t="shared" ca="1" si="5"/>
        <v>1.484</v>
      </c>
      <c r="AC12" s="42">
        <f t="shared" ca="1" si="5"/>
        <v>0.13799999999999998</v>
      </c>
      <c r="AD12" s="44">
        <f t="shared" ca="1" si="5"/>
        <v>0.20400000000000001</v>
      </c>
    </row>
    <row r="13" spans="1:30" x14ac:dyDescent="0.35">
      <c r="A13" s="23"/>
      <c r="B13" s="24">
        <f t="shared" ca="1" si="3"/>
        <v>230</v>
      </c>
      <c r="C13" s="24">
        <f ca="1">IF(B13="","",INDEX(Pilastri!$A$1:$K$10000,$B13,4))</f>
        <v>3</v>
      </c>
      <c r="D13" s="24" t="str">
        <f ca="1">IF(B13="","",INDEX(Pilastri!$A$1:$K$10000,$B13,5))</f>
        <v>Msup</v>
      </c>
      <c r="E13" s="25">
        <f ca="1">IF(C13="","",INDEX(Pilastri!$A$1:$K$10000,$B13,6))</f>
        <v>-18.039000000000001</v>
      </c>
      <c r="F13" s="25">
        <f ca="1">IF(D13="","",INDEX(Pilastri!$A$1:$K$10000,$B13,7))</f>
        <v>-10.74</v>
      </c>
      <c r="G13" s="25">
        <f ca="1">IF(E13="","",INDEX(Pilastri!$A$1:$K$10000,$B13,8))</f>
        <v>160.07</v>
      </c>
      <c r="H13" s="25">
        <f ca="1">IF(F13="","",INDEX(Pilastri!$A$1:$K$10000,$B13,9))</f>
        <v>19.225000000000001</v>
      </c>
      <c r="I13" s="25">
        <f ca="1">IF(G13="","",INDEX(Pilastri!$A$1:$K$10000,$B13,10))</f>
        <v>2.1890000000000001</v>
      </c>
      <c r="J13" s="25">
        <f ca="1">IF(H13="","",INDEX(Pilastri!$A$1:$K$10000,$B13,11))</f>
        <v>3.2210000000000001</v>
      </c>
      <c r="K13" s="24"/>
      <c r="L13" s="24">
        <f t="shared" ca="1" si="4"/>
        <v>930</v>
      </c>
      <c r="M13" s="24">
        <f ca="1">IF(L13="","",INDEX(Pilastri!$A$1:$K$10000,$L13,4))</f>
        <v>3</v>
      </c>
      <c r="N13" s="24" t="str">
        <f ca="1">IF(L13="","",INDEX(Pilastri!$A$1:$K$10000,$L13,5))</f>
        <v>Msup</v>
      </c>
      <c r="O13" s="25">
        <f ca="1">IF(M13="","",INDEX(Pilastri!$A$1:$K$10000,$L13,6))</f>
        <v>0.752</v>
      </c>
      <c r="P13" s="25">
        <f ca="1">IF(N13="","",INDEX(Pilastri!$A$1:$K$10000,$L13,7))</f>
        <v>0.46800000000000003</v>
      </c>
      <c r="Q13" s="25">
        <f ca="1">IF(O13="","",INDEX(Pilastri!$A$1:$K$10000,$L13,8))</f>
        <v>-2.3340000000000001</v>
      </c>
      <c r="R13" s="25">
        <f ca="1">IF(P13="","",INDEX(Pilastri!$A$1:$K$10000,$L13,9))</f>
        <v>21.975999999999999</v>
      </c>
      <c r="S13" s="25">
        <f ca="1">IF(Q13="","",INDEX(Pilastri!$A$1:$K$10000,$L13,10))</f>
        <v>1.4219999999999999</v>
      </c>
      <c r="T13" s="25">
        <f ca="1">IF(R13="","",INDEX(Pilastri!$A$1:$K$10000,$L13,11))</f>
        <v>2.0920000000000001</v>
      </c>
      <c r="U13" s="28"/>
      <c r="V13" s="41"/>
      <c r="W13" s="42"/>
      <c r="X13" s="41"/>
      <c r="Y13" s="41"/>
      <c r="Z13" s="41"/>
      <c r="AA13" s="41"/>
      <c r="AB13" s="41"/>
      <c r="AC13" s="41"/>
      <c r="AD13" s="43"/>
    </row>
    <row r="14" spans="1:30" x14ac:dyDescent="0.35">
      <c r="A14" s="23"/>
      <c r="B14" s="24">
        <f t="shared" ca="1" si="3"/>
        <v>231</v>
      </c>
      <c r="C14" s="24">
        <f ca="1">IF(B14="","",INDEX(Pilastri!$A$1:$K$10000,$B14,4))</f>
        <v>3</v>
      </c>
      <c r="D14" s="24" t="str">
        <f ca="1">IF(B14="","",INDEX(Pilastri!$A$1:$K$10000,$B14,5))</f>
        <v>Minf</v>
      </c>
      <c r="E14" s="25">
        <f ca="1">IF(C14="","",INDEX(Pilastri!$A$1:$K$10000,$B14,6))</f>
        <v>16.831</v>
      </c>
      <c r="F14" s="25">
        <f ca="1">IF(D14="","",INDEX(Pilastri!$A$1:$K$10000,$B14,7))</f>
        <v>10.037000000000001</v>
      </c>
      <c r="G14" s="25">
        <f ca="1">IF(E14="","",INDEX(Pilastri!$A$1:$K$10000,$B14,8))</f>
        <v>-139.149</v>
      </c>
      <c r="H14" s="25">
        <f ca="1">IF(F14="","",INDEX(Pilastri!$A$1:$K$10000,$B14,9))</f>
        <v>-16.504999999999999</v>
      </c>
      <c r="I14" s="25">
        <f ca="1">IF(G14="","",INDEX(Pilastri!$A$1:$K$10000,$B14,10))</f>
        <v>-1.881</v>
      </c>
      <c r="J14" s="25">
        <f ca="1">IF(H14="","",INDEX(Pilastri!$A$1:$K$10000,$B14,11))</f>
        <v>-2.7669999999999999</v>
      </c>
      <c r="K14" s="24"/>
      <c r="L14" s="24">
        <f t="shared" ca="1" si="4"/>
        <v>931</v>
      </c>
      <c r="M14" s="24">
        <f ca="1">IF(L14="","",INDEX(Pilastri!$A$1:$K$10000,$L14,4))</f>
        <v>3</v>
      </c>
      <c r="N14" s="24" t="str">
        <f ca="1">IF(L14="","",INDEX(Pilastri!$A$1:$K$10000,$L14,5))</f>
        <v>Minf</v>
      </c>
      <c r="O14" s="25">
        <f ca="1">IF(M14="","",INDEX(Pilastri!$A$1:$K$10000,$L14,6))</f>
        <v>-0.63500000000000001</v>
      </c>
      <c r="P14" s="25">
        <f ca="1">IF(N14="","",INDEX(Pilastri!$A$1:$K$10000,$L14,7))</f>
        <v>-0.39700000000000002</v>
      </c>
      <c r="Q14" s="25">
        <f ca="1">IF(O14="","",INDEX(Pilastri!$A$1:$K$10000,$L14,8))</f>
        <v>1.887</v>
      </c>
      <c r="R14" s="25">
        <f ca="1">IF(P14="","",INDEX(Pilastri!$A$1:$K$10000,$L14,9))</f>
        <v>-17.41</v>
      </c>
      <c r="S14" s="25">
        <f ca="1">IF(Q14="","",INDEX(Pilastri!$A$1:$K$10000,$L14,10))</f>
        <v>-1.149</v>
      </c>
      <c r="T14" s="25">
        <f ca="1">IF(R14="","",INDEX(Pilastri!$A$1:$K$10000,$L14,11))</f>
        <v>-1.6910000000000001</v>
      </c>
      <c r="U14" s="28"/>
      <c r="V14" s="41"/>
      <c r="W14" s="42"/>
      <c r="X14" s="41"/>
      <c r="Y14" s="41"/>
      <c r="Z14" s="41"/>
      <c r="AA14" s="41"/>
      <c r="AB14" s="41"/>
      <c r="AC14" s="41"/>
      <c r="AD14" s="43"/>
    </row>
    <row r="15" spans="1:30" x14ac:dyDescent="0.35">
      <c r="A15" s="23"/>
      <c r="B15" s="24">
        <f t="shared" ca="1" si="3"/>
        <v>232</v>
      </c>
      <c r="C15" s="24">
        <f ca="1">IF(B15="","",INDEX(Pilastri!$A$1:$K$10000,$B15,4))</f>
        <v>3</v>
      </c>
      <c r="D15" s="24" t="str">
        <f ca="1">IF(B15="","",INDEX(Pilastri!$A$1:$K$10000,$B15,5))</f>
        <v>V</v>
      </c>
      <c r="E15" s="25">
        <f ca="1">IF(C15="","",INDEX(Pilastri!$A$1:$K$10000,$B15,6))</f>
        <v>-10.897</v>
      </c>
      <c r="F15" s="25">
        <f ca="1">IF(D15="","",INDEX(Pilastri!$A$1:$K$10000,$B15,7))</f>
        <v>-6.4930000000000003</v>
      </c>
      <c r="G15" s="25">
        <f ca="1">IF(E15="","",INDEX(Pilastri!$A$1:$K$10000,$B15,8))</f>
        <v>93.433999999999997</v>
      </c>
      <c r="H15" s="25">
        <f ca="1">IF(F15="","",INDEX(Pilastri!$A$1:$K$10000,$B15,9))</f>
        <v>11.154999999999999</v>
      </c>
      <c r="I15" s="25">
        <f ca="1">IF(G15="","",INDEX(Pilastri!$A$1:$K$10000,$B15,10))</f>
        <v>1.272</v>
      </c>
      <c r="J15" s="25">
        <f ca="1">IF(H15="","",INDEX(Pilastri!$A$1:$K$10000,$B15,11))</f>
        <v>1.871</v>
      </c>
      <c r="K15" s="24"/>
      <c r="L15" s="24">
        <f t="shared" ca="1" si="4"/>
        <v>932</v>
      </c>
      <c r="M15" s="24">
        <f ca="1">IF(L15="","",INDEX(Pilastri!$A$1:$K$10000,$L15,4))</f>
        <v>3</v>
      </c>
      <c r="N15" s="24" t="str">
        <f ca="1">IF(L15="","",INDEX(Pilastri!$A$1:$K$10000,$L15,5))</f>
        <v>V</v>
      </c>
      <c r="O15" s="25">
        <f ca="1">IF(M15="","",INDEX(Pilastri!$A$1:$K$10000,$L15,6))</f>
        <v>0.434</v>
      </c>
      <c r="P15" s="25">
        <f ca="1">IF(N15="","",INDEX(Pilastri!$A$1:$K$10000,$L15,7))</f>
        <v>0.27</v>
      </c>
      <c r="Q15" s="25">
        <f ca="1">IF(O15="","",INDEX(Pilastri!$A$1:$K$10000,$L15,8))</f>
        <v>-1.3160000000000001</v>
      </c>
      <c r="R15" s="25">
        <f ca="1">IF(P15="","",INDEX(Pilastri!$A$1:$K$10000,$L15,9))</f>
        <v>12.276999999999999</v>
      </c>
      <c r="S15" s="25">
        <f ca="1">IF(Q15="","",INDEX(Pilastri!$A$1:$K$10000,$L15,10))</f>
        <v>0.80300000000000005</v>
      </c>
      <c r="T15" s="25">
        <f ca="1">IF(R15="","",INDEX(Pilastri!$A$1:$K$10000,$L15,11))</f>
        <v>1.1819999999999999</v>
      </c>
      <c r="U15" s="28"/>
      <c r="V15" s="41"/>
      <c r="W15" s="42"/>
      <c r="X15" s="41"/>
      <c r="Y15" s="41"/>
      <c r="Z15" s="41"/>
      <c r="AA15" s="41"/>
      <c r="AB15" s="41"/>
      <c r="AC15" s="41"/>
      <c r="AD15" s="43"/>
    </row>
    <row r="16" spans="1:30" x14ac:dyDescent="0.35">
      <c r="A16" s="23"/>
      <c r="B16" s="24">
        <f t="shared" ca="1" si="3"/>
        <v>233</v>
      </c>
      <c r="C16" s="24">
        <f ca="1">IF(B16="","",INDEX(Pilastri!$A$1:$K$10000,$B16,4))</f>
        <v>3</v>
      </c>
      <c r="D16" s="24" t="str">
        <f ca="1">IF(B16="","",INDEX(Pilastri!$A$1:$K$10000,$B16,5))</f>
        <v>N</v>
      </c>
      <c r="E16" s="25">
        <f ca="1">IF(C16="","",INDEX(Pilastri!$A$1:$K$10000,$B16,6))</f>
        <v>-547.20000000000005</v>
      </c>
      <c r="F16" s="25">
        <f ca="1">IF(D16="","",INDEX(Pilastri!$A$1:$K$10000,$B16,7))</f>
        <v>-326.161</v>
      </c>
      <c r="G16" s="25">
        <f ca="1">IF(E16="","",INDEX(Pilastri!$A$1:$K$10000,$B16,8))</f>
        <v>5.2229999999999999</v>
      </c>
      <c r="H16" s="25">
        <f ca="1">IF(F16="","",INDEX(Pilastri!$A$1:$K$10000,$B16,9))</f>
        <v>0.63900000000000001</v>
      </c>
      <c r="I16" s="25">
        <f ca="1">IF(G16="","",INDEX(Pilastri!$A$1:$K$10000,$B16,10))</f>
        <v>7.4999999999999997E-2</v>
      </c>
      <c r="J16" s="25">
        <f ca="1">IF(H16="","",INDEX(Pilastri!$A$1:$K$10000,$B16,11))</f>
        <v>0.111</v>
      </c>
      <c r="K16" s="24"/>
      <c r="L16" s="24">
        <f t="shared" ca="1" si="4"/>
        <v>933</v>
      </c>
      <c r="M16" s="24">
        <f ca="1">IF(L16="","",INDEX(Pilastri!$A$1:$K$10000,$L16,4))</f>
        <v>3</v>
      </c>
      <c r="N16" s="24" t="str">
        <f ca="1">IF(L16="","",INDEX(Pilastri!$A$1:$K$10000,$L16,5))</f>
        <v>N</v>
      </c>
      <c r="O16" s="25">
        <f ca="1">IF(M16="","",INDEX(Pilastri!$A$1:$K$10000,$L16,6))</f>
        <v>-150.95599999999999</v>
      </c>
      <c r="P16" s="25">
        <f ca="1">IF(N16="","",INDEX(Pilastri!$A$1:$K$10000,$L16,7))</f>
        <v>-92.242000000000004</v>
      </c>
      <c r="Q16" s="25">
        <f ca="1">IF(O16="","",INDEX(Pilastri!$A$1:$K$10000,$L16,8))</f>
        <v>-0.155</v>
      </c>
      <c r="R16" s="25">
        <f ca="1">IF(P16="","",INDEX(Pilastri!$A$1:$K$10000,$L16,9))</f>
        <v>1.401</v>
      </c>
      <c r="S16" s="25">
        <f ca="1">IF(Q16="","",INDEX(Pilastri!$A$1:$K$10000,$L16,10))</f>
        <v>9.6000000000000002E-2</v>
      </c>
      <c r="T16" s="25">
        <f ca="1">IF(R16="","",INDEX(Pilastri!$A$1:$K$10000,$L16,11))</f>
        <v>0.14199999999999999</v>
      </c>
      <c r="U16" s="28"/>
      <c r="V16" s="41"/>
      <c r="W16" s="42">
        <f ca="1">M16</f>
        <v>3</v>
      </c>
      <c r="X16" s="42" t="str">
        <f ca="1">N16</f>
        <v>N</v>
      </c>
      <c r="Y16" s="42">
        <f t="shared" ref="Y16:AD16" ca="1" si="6">E16+O16</f>
        <v>-698.15600000000006</v>
      </c>
      <c r="Z16" s="42">
        <f t="shared" ca="1" si="6"/>
        <v>-418.40300000000002</v>
      </c>
      <c r="AA16" s="42">
        <f t="shared" ca="1" si="6"/>
        <v>5.0679999999999996</v>
      </c>
      <c r="AB16" s="42">
        <f t="shared" ca="1" si="6"/>
        <v>2.04</v>
      </c>
      <c r="AC16" s="42">
        <f t="shared" ca="1" si="6"/>
        <v>0.17099999999999999</v>
      </c>
      <c r="AD16" s="44">
        <f t="shared" ca="1" si="6"/>
        <v>0.253</v>
      </c>
    </row>
    <row r="17" spans="1:30" x14ac:dyDescent="0.35">
      <c r="A17" s="23"/>
      <c r="B17" s="24">
        <f t="shared" ca="1" si="3"/>
        <v>234</v>
      </c>
      <c r="C17" s="24">
        <f ca="1">IF(B17="","",INDEX(Pilastri!$A$1:$K$10000,$B17,4))</f>
        <v>2</v>
      </c>
      <c r="D17" s="24" t="str">
        <f ca="1">IF(B17="","",INDEX(Pilastri!$A$1:$K$10000,$B17,5))</f>
        <v>Msup</v>
      </c>
      <c r="E17" s="25">
        <f ca="1">IF(C17="","",INDEX(Pilastri!$A$1:$K$10000,$B17,6))</f>
        <v>-16.324999999999999</v>
      </c>
      <c r="F17" s="25">
        <f ca="1">IF(D17="","",INDEX(Pilastri!$A$1:$K$10000,$B17,7))</f>
        <v>-9.7040000000000006</v>
      </c>
      <c r="G17" s="25">
        <f ca="1">IF(E17="","",INDEX(Pilastri!$A$1:$K$10000,$B17,8))</f>
        <v>182.04400000000001</v>
      </c>
      <c r="H17" s="25">
        <f ca="1">IF(F17="","",INDEX(Pilastri!$A$1:$K$10000,$B17,9))</f>
        <v>22.181999999999999</v>
      </c>
      <c r="I17" s="25">
        <f ca="1">IF(G17="","",INDEX(Pilastri!$A$1:$K$10000,$B17,10))</f>
        <v>2.524</v>
      </c>
      <c r="J17" s="25">
        <f ca="1">IF(H17="","",INDEX(Pilastri!$A$1:$K$10000,$B17,11))</f>
        <v>3.7130000000000001</v>
      </c>
      <c r="K17" s="24"/>
      <c r="L17" s="24">
        <f t="shared" ca="1" si="4"/>
        <v>934</v>
      </c>
      <c r="M17" s="24">
        <f ca="1">IF(L17="","",INDEX(Pilastri!$A$1:$K$10000,$L17,4))</f>
        <v>2</v>
      </c>
      <c r="N17" s="24" t="str">
        <f ca="1">IF(L17="","",INDEX(Pilastri!$A$1:$K$10000,$L17,5))</f>
        <v>Msup</v>
      </c>
      <c r="O17" s="25">
        <f ca="1">IF(M17="","",INDEX(Pilastri!$A$1:$K$10000,$L17,6))</f>
        <v>0.82599999999999996</v>
      </c>
      <c r="P17" s="25">
        <f ca="1">IF(N17="","",INDEX(Pilastri!$A$1:$K$10000,$L17,7))</f>
        <v>0.51300000000000001</v>
      </c>
      <c r="Q17" s="25">
        <f ca="1">IF(O17="","",INDEX(Pilastri!$A$1:$K$10000,$L17,8))</f>
        <v>-2.4119999999999999</v>
      </c>
      <c r="R17" s="25">
        <f ca="1">IF(P17="","",INDEX(Pilastri!$A$1:$K$10000,$L17,9))</f>
        <v>23.09</v>
      </c>
      <c r="S17" s="25">
        <f ca="1">IF(Q17="","",INDEX(Pilastri!$A$1:$K$10000,$L17,10))</f>
        <v>1.4710000000000001</v>
      </c>
      <c r="T17" s="25">
        <f ca="1">IF(R17="","",INDEX(Pilastri!$A$1:$K$10000,$L17,11))</f>
        <v>2.165</v>
      </c>
      <c r="U17" s="28"/>
      <c r="V17" s="41"/>
      <c r="W17" s="42"/>
      <c r="X17" s="41"/>
      <c r="Y17" s="41"/>
      <c r="Z17" s="41"/>
      <c r="AA17" s="41"/>
      <c r="AB17" s="41"/>
      <c r="AC17" s="41"/>
      <c r="AD17" s="43"/>
    </row>
    <row r="18" spans="1:30" x14ac:dyDescent="0.35">
      <c r="A18" s="23"/>
      <c r="B18" s="24">
        <f t="shared" ca="1" si="3"/>
        <v>235</v>
      </c>
      <c r="C18" s="24">
        <f ca="1">IF(B18="","",INDEX(Pilastri!$A$1:$K$10000,$B18,4))</f>
        <v>2</v>
      </c>
      <c r="D18" s="24" t="str">
        <f ca="1">IF(B18="","",INDEX(Pilastri!$A$1:$K$10000,$B18,5))</f>
        <v>Minf</v>
      </c>
      <c r="E18" s="25">
        <f ca="1">IF(C18="","",INDEX(Pilastri!$A$1:$K$10000,$B18,6))</f>
        <v>15.842000000000001</v>
      </c>
      <c r="F18" s="25">
        <f ca="1">IF(D18="","",INDEX(Pilastri!$A$1:$K$10000,$B18,7))</f>
        <v>9.4239999999999995</v>
      </c>
      <c r="G18" s="25">
        <f ca="1">IF(E18="","",INDEX(Pilastri!$A$1:$K$10000,$B18,8))</f>
        <v>-176.679</v>
      </c>
      <c r="H18" s="25">
        <f ca="1">IF(F18="","",INDEX(Pilastri!$A$1:$K$10000,$B18,9))</f>
        <v>-21.352</v>
      </c>
      <c r="I18" s="25">
        <f ca="1">IF(G18="","",INDEX(Pilastri!$A$1:$K$10000,$B18,10))</f>
        <v>-2.3490000000000002</v>
      </c>
      <c r="J18" s="25">
        <f ca="1">IF(H18="","",INDEX(Pilastri!$A$1:$K$10000,$B18,11))</f>
        <v>-3.456</v>
      </c>
      <c r="K18" s="24"/>
      <c r="L18" s="24">
        <f t="shared" ca="1" si="4"/>
        <v>935</v>
      </c>
      <c r="M18" s="24">
        <f ca="1">IF(L18="","",INDEX(Pilastri!$A$1:$K$10000,$L18,4))</f>
        <v>2</v>
      </c>
      <c r="N18" s="24" t="str">
        <f ca="1">IF(L18="","",INDEX(Pilastri!$A$1:$K$10000,$L18,5))</f>
        <v>Minf</v>
      </c>
      <c r="O18" s="25">
        <f ca="1">IF(M18="","",INDEX(Pilastri!$A$1:$K$10000,$L18,6))</f>
        <v>-0.85199999999999998</v>
      </c>
      <c r="P18" s="25">
        <f ca="1">IF(N18="","",INDEX(Pilastri!$A$1:$K$10000,$L18,7))</f>
        <v>-0.53100000000000003</v>
      </c>
      <c r="Q18" s="25">
        <f ca="1">IF(O18="","",INDEX(Pilastri!$A$1:$K$10000,$L18,8))</f>
        <v>2.4239999999999999</v>
      </c>
      <c r="R18" s="25">
        <f ca="1">IF(P18="","",INDEX(Pilastri!$A$1:$K$10000,$L18,9))</f>
        <v>-22.504999999999999</v>
      </c>
      <c r="S18" s="25">
        <f ca="1">IF(Q18="","",INDEX(Pilastri!$A$1:$K$10000,$L18,10))</f>
        <v>-1.52</v>
      </c>
      <c r="T18" s="25">
        <f ca="1">IF(R18="","",INDEX(Pilastri!$A$1:$K$10000,$L18,11))</f>
        <v>-2.2360000000000002</v>
      </c>
      <c r="U18" s="28"/>
      <c r="V18" s="41"/>
      <c r="W18" s="42"/>
      <c r="X18" s="41"/>
      <c r="Y18" s="41"/>
      <c r="Z18" s="41"/>
      <c r="AA18" s="41"/>
      <c r="AB18" s="41"/>
      <c r="AC18" s="41"/>
      <c r="AD18" s="43"/>
    </row>
    <row r="19" spans="1:30" x14ac:dyDescent="0.35">
      <c r="A19" s="23"/>
      <c r="B19" s="24">
        <f t="shared" ca="1" si="3"/>
        <v>236</v>
      </c>
      <c r="C19" s="24">
        <f ca="1">IF(B19="","",INDEX(Pilastri!$A$1:$K$10000,$B19,4))</f>
        <v>2</v>
      </c>
      <c r="D19" s="24" t="str">
        <f ca="1">IF(B19="","",INDEX(Pilastri!$A$1:$K$10000,$B19,5))</f>
        <v>V</v>
      </c>
      <c r="E19" s="25">
        <f ca="1">IF(C19="","",INDEX(Pilastri!$A$1:$K$10000,$B19,6))</f>
        <v>-10.052</v>
      </c>
      <c r="F19" s="25">
        <f ca="1">IF(D19="","",INDEX(Pilastri!$A$1:$K$10000,$B19,7))</f>
        <v>-5.9770000000000003</v>
      </c>
      <c r="G19" s="25">
        <f ca="1">IF(E19="","",INDEX(Pilastri!$A$1:$K$10000,$B19,8))</f>
        <v>112.047</v>
      </c>
      <c r="H19" s="25">
        <f ca="1">IF(F19="","",INDEX(Pilastri!$A$1:$K$10000,$B19,9))</f>
        <v>13.598000000000001</v>
      </c>
      <c r="I19" s="25">
        <f ca="1">IF(G19="","",INDEX(Pilastri!$A$1:$K$10000,$B19,10))</f>
        <v>1.5229999999999999</v>
      </c>
      <c r="J19" s="25">
        <f ca="1">IF(H19="","",INDEX(Pilastri!$A$1:$K$10000,$B19,11))</f>
        <v>2.2400000000000002</v>
      </c>
      <c r="K19" s="24"/>
      <c r="L19" s="24">
        <f t="shared" ca="1" si="4"/>
        <v>936</v>
      </c>
      <c r="M19" s="24">
        <f ca="1">IF(L19="","",INDEX(Pilastri!$A$1:$K$10000,$L19,4))</f>
        <v>2</v>
      </c>
      <c r="N19" s="24" t="str">
        <f ca="1">IF(L19="","",INDEX(Pilastri!$A$1:$K$10000,$L19,5))</f>
        <v>V</v>
      </c>
      <c r="O19" s="25">
        <f ca="1">IF(M19="","",INDEX(Pilastri!$A$1:$K$10000,$L19,6))</f>
        <v>0.52400000000000002</v>
      </c>
      <c r="P19" s="25">
        <f ca="1">IF(N19="","",INDEX(Pilastri!$A$1:$K$10000,$L19,7))</f>
        <v>0.32600000000000001</v>
      </c>
      <c r="Q19" s="25">
        <f ca="1">IF(O19="","",INDEX(Pilastri!$A$1:$K$10000,$L19,8))</f>
        <v>-1.5069999999999999</v>
      </c>
      <c r="R19" s="25">
        <f ca="1">IF(P19="","",INDEX(Pilastri!$A$1:$K$10000,$L19,9))</f>
        <v>14.224</v>
      </c>
      <c r="S19" s="25">
        <f ca="1">IF(Q19="","",INDEX(Pilastri!$A$1:$K$10000,$L19,10))</f>
        <v>0.93500000000000005</v>
      </c>
      <c r="T19" s="25">
        <f ca="1">IF(R19="","",INDEX(Pilastri!$A$1:$K$10000,$L19,11))</f>
        <v>1.375</v>
      </c>
      <c r="U19" s="28"/>
      <c r="V19" s="41"/>
      <c r="W19" s="42"/>
      <c r="X19" s="41"/>
      <c r="Y19" s="41"/>
      <c r="Z19" s="41"/>
      <c r="AA19" s="41"/>
      <c r="AB19" s="41"/>
      <c r="AC19" s="41"/>
      <c r="AD19" s="43"/>
    </row>
    <row r="20" spans="1:30" x14ac:dyDescent="0.35">
      <c r="A20" s="23"/>
      <c r="B20" s="24">
        <f t="shared" ca="1" si="3"/>
        <v>237</v>
      </c>
      <c r="C20" s="24">
        <f ca="1">IF(B20="","",INDEX(Pilastri!$A$1:$K$10000,$B20,4))</f>
        <v>2</v>
      </c>
      <c r="D20" s="24" t="str">
        <f ca="1">IF(B20="","",INDEX(Pilastri!$A$1:$K$10000,$B20,5))</f>
        <v>N</v>
      </c>
      <c r="E20" s="25">
        <f ca="1">IF(C20="","",INDEX(Pilastri!$A$1:$K$10000,$B20,6))</f>
        <v>-740.86500000000001</v>
      </c>
      <c r="F20" s="25">
        <f ca="1">IF(D20="","",INDEX(Pilastri!$A$1:$K$10000,$B20,7))</f>
        <v>-442.30799999999999</v>
      </c>
      <c r="G20" s="25">
        <f ca="1">IF(E20="","",INDEX(Pilastri!$A$1:$K$10000,$B20,8))</f>
        <v>-0.29599999999999999</v>
      </c>
      <c r="H20" s="25">
        <f ca="1">IF(F20="","",INDEX(Pilastri!$A$1:$K$10000,$B20,9))</f>
        <v>-0.04</v>
      </c>
      <c r="I20" s="25">
        <f ca="1">IF(G20="","",INDEX(Pilastri!$A$1:$K$10000,$B20,10))</f>
        <v>-3.0000000000000001E-3</v>
      </c>
      <c r="J20" s="25">
        <f ca="1">IF(H20="","",INDEX(Pilastri!$A$1:$K$10000,$B20,11))</f>
        <v>-5.0000000000000001E-3</v>
      </c>
      <c r="K20" s="24"/>
      <c r="L20" s="24">
        <f t="shared" ca="1" si="4"/>
        <v>937</v>
      </c>
      <c r="M20" s="24">
        <f ca="1">IF(L20="","",INDEX(Pilastri!$A$1:$K$10000,$L20,4))</f>
        <v>2</v>
      </c>
      <c r="N20" s="24" t="str">
        <f ca="1">IF(L20="","",INDEX(Pilastri!$A$1:$K$10000,$L20,5))</f>
        <v>N</v>
      </c>
      <c r="O20" s="25">
        <f ca="1">IF(M20="","",INDEX(Pilastri!$A$1:$K$10000,$L20,6))</f>
        <v>-203.37700000000001</v>
      </c>
      <c r="P20" s="25">
        <f ca="1">IF(N20="","",INDEX(Pilastri!$A$1:$K$10000,$L20,7))</f>
        <v>-124.36199999999999</v>
      </c>
      <c r="Q20" s="25">
        <f ca="1">IF(O20="","",INDEX(Pilastri!$A$1:$K$10000,$L20,8))</f>
        <v>-0.24199999999999999</v>
      </c>
      <c r="R20" s="25">
        <f ca="1">IF(P20="","",INDEX(Pilastri!$A$1:$K$10000,$L20,9))</f>
        <v>2.2250000000000001</v>
      </c>
      <c r="S20" s="25">
        <f ca="1">IF(Q20="","",INDEX(Pilastri!$A$1:$K$10000,$L20,10))</f>
        <v>0.151</v>
      </c>
      <c r="T20" s="25">
        <f ca="1">IF(R20="","",INDEX(Pilastri!$A$1:$K$10000,$L20,11))</f>
        <v>0.222</v>
      </c>
      <c r="U20" s="28"/>
      <c r="V20" s="41"/>
      <c r="W20" s="42">
        <f ca="1">M20</f>
        <v>2</v>
      </c>
      <c r="X20" s="42" t="str">
        <f ca="1">N20</f>
        <v>N</v>
      </c>
      <c r="Y20" s="42">
        <f t="shared" ref="Y20:AD20" ca="1" si="7">E20+O20</f>
        <v>-944.24199999999996</v>
      </c>
      <c r="Z20" s="42">
        <f t="shared" ca="1" si="7"/>
        <v>-566.66999999999996</v>
      </c>
      <c r="AA20" s="42">
        <f t="shared" ca="1" si="7"/>
        <v>-0.53800000000000003</v>
      </c>
      <c r="AB20" s="42">
        <f t="shared" ca="1" si="7"/>
        <v>2.1850000000000001</v>
      </c>
      <c r="AC20" s="42">
        <f t="shared" ca="1" si="7"/>
        <v>0.14799999999999999</v>
      </c>
      <c r="AD20" s="44">
        <f t="shared" ca="1" si="7"/>
        <v>0.217</v>
      </c>
    </row>
    <row r="21" spans="1:30" x14ac:dyDescent="0.35">
      <c r="A21" s="23"/>
      <c r="B21" s="24">
        <f t="shared" ca="1" si="3"/>
        <v>238</v>
      </c>
      <c r="C21" s="24">
        <f ca="1">IF(B21="","",INDEX(Pilastri!$A$1:$K$10000,$B21,4))</f>
        <v>1</v>
      </c>
      <c r="D21" s="24" t="str">
        <f ca="1">IF(B21="","",INDEX(Pilastri!$A$1:$K$10000,$B21,5))</f>
        <v>Msup</v>
      </c>
      <c r="E21" s="25">
        <f ca="1">IF(C21="","",INDEX(Pilastri!$A$1:$K$10000,$B21,6))</f>
        <v>-10.676</v>
      </c>
      <c r="F21" s="25">
        <f ca="1">IF(D21="","",INDEX(Pilastri!$A$1:$K$10000,$B21,7))</f>
        <v>-6.3529999999999998</v>
      </c>
      <c r="G21" s="25">
        <f ca="1">IF(E21="","",INDEX(Pilastri!$A$1:$K$10000,$B21,8))</f>
        <v>161.23699999999999</v>
      </c>
      <c r="H21" s="25">
        <f ca="1">IF(F21="","",INDEX(Pilastri!$A$1:$K$10000,$B21,9))</f>
        <v>19.814</v>
      </c>
      <c r="I21" s="25">
        <f ca="1">IF(G21="","",INDEX(Pilastri!$A$1:$K$10000,$B21,10))</f>
        <v>2.577</v>
      </c>
      <c r="J21" s="25">
        <f ca="1">IF(H21="","",INDEX(Pilastri!$A$1:$K$10000,$B21,11))</f>
        <v>3.7919999999999998</v>
      </c>
      <c r="K21" s="24"/>
      <c r="L21" s="24">
        <f t="shared" ca="1" si="4"/>
        <v>938</v>
      </c>
      <c r="M21" s="24">
        <f ca="1">IF(L21="","",INDEX(Pilastri!$A$1:$K$10000,$L21,4))</f>
        <v>1</v>
      </c>
      <c r="N21" s="24" t="str">
        <f ca="1">IF(L21="","",INDEX(Pilastri!$A$1:$K$10000,$L21,5))</f>
        <v>Msup</v>
      </c>
      <c r="O21" s="25">
        <f ca="1">IF(M21="","",INDEX(Pilastri!$A$1:$K$10000,$L21,6))</f>
        <v>0.60099999999999998</v>
      </c>
      <c r="P21" s="25">
        <f ca="1">IF(N21="","",INDEX(Pilastri!$A$1:$K$10000,$L21,7))</f>
        <v>0.37</v>
      </c>
      <c r="Q21" s="25">
        <f ca="1">IF(O21="","",INDEX(Pilastri!$A$1:$K$10000,$L21,8))</f>
        <v>-1.9710000000000001</v>
      </c>
      <c r="R21" s="25">
        <f ca="1">IF(P21="","",INDEX(Pilastri!$A$1:$K$10000,$L21,9))</f>
        <v>19.609000000000002</v>
      </c>
      <c r="S21" s="25">
        <f ca="1">IF(Q21="","",INDEX(Pilastri!$A$1:$K$10000,$L21,10))</f>
        <v>1.073</v>
      </c>
      <c r="T21" s="25">
        <f ca="1">IF(R21="","",INDEX(Pilastri!$A$1:$K$10000,$L21,11))</f>
        <v>1.579</v>
      </c>
      <c r="U21" s="28"/>
      <c r="V21" s="41"/>
      <c r="W21" s="42"/>
      <c r="X21" s="41"/>
      <c r="Y21" s="41"/>
      <c r="Z21" s="41"/>
      <c r="AA21" s="41"/>
      <c r="AB21" s="41"/>
      <c r="AC21" s="41"/>
      <c r="AD21" s="43"/>
    </row>
    <row r="22" spans="1:30" x14ac:dyDescent="0.35">
      <c r="A22" s="23"/>
      <c r="B22" s="24">
        <f t="shared" ca="1" si="3"/>
        <v>239</v>
      </c>
      <c r="C22" s="24">
        <f ca="1">IF(B22="","",INDEX(Pilastri!$A$1:$K$10000,$B22,4))</f>
        <v>1</v>
      </c>
      <c r="D22" s="24" t="str">
        <f ca="1">IF(B22="","",INDEX(Pilastri!$A$1:$K$10000,$B22,5))</f>
        <v>Minf</v>
      </c>
      <c r="E22" s="25">
        <f ca="1">IF(C22="","",INDEX(Pilastri!$A$1:$K$10000,$B22,6))</f>
        <v>3.7959999999999998</v>
      </c>
      <c r="F22" s="25">
        <f ca="1">IF(D22="","",INDEX(Pilastri!$A$1:$K$10000,$B22,7))</f>
        <v>2.222</v>
      </c>
      <c r="G22" s="25">
        <f ca="1">IF(E22="","",INDEX(Pilastri!$A$1:$K$10000,$B22,8))</f>
        <v>-267.76</v>
      </c>
      <c r="H22" s="25">
        <f ca="1">IF(F22="","",INDEX(Pilastri!$A$1:$K$10000,$B22,9))</f>
        <v>-32.781999999999996</v>
      </c>
      <c r="I22" s="25">
        <f ca="1">IF(G22="","",INDEX(Pilastri!$A$1:$K$10000,$B22,10))</f>
        <v>-4.1390000000000002</v>
      </c>
      <c r="J22" s="25">
        <f ca="1">IF(H22="","",INDEX(Pilastri!$A$1:$K$10000,$B22,11))</f>
        <v>-6.09</v>
      </c>
      <c r="K22" s="24"/>
      <c r="L22" s="24">
        <f t="shared" ca="1" si="4"/>
        <v>939</v>
      </c>
      <c r="M22" s="24">
        <f ca="1">IF(L22="","",INDEX(Pilastri!$A$1:$K$10000,$L22,4))</f>
        <v>1</v>
      </c>
      <c r="N22" s="24" t="str">
        <f ca="1">IF(L22="","",INDEX(Pilastri!$A$1:$K$10000,$L22,5))</f>
        <v>Minf</v>
      </c>
      <c r="O22" s="25">
        <f ca="1">IF(M22="","",INDEX(Pilastri!$A$1:$K$10000,$L22,6))</f>
        <v>-0.27100000000000002</v>
      </c>
      <c r="P22" s="25">
        <f ca="1">IF(N22="","",INDEX(Pilastri!$A$1:$K$10000,$L22,7))</f>
        <v>-0.17399999999999999</v>
      </c>
      <c r="Q22" s="25">
        <f ca="1">IF(O22="","",INDEX(Pilastri!$A$1:$K$10000,$L22,8))</f>
        <v>4.3680000000000003</v>
      </c>
      <c r="R22" s="25">
        <f ca="1">IF(P22="","",INDEX(Pilastri!$A$1:$K$10000,$L22,9))</f>
        <v>-42.893000000000001</v>
      </c>
      <c r="S22" s="25">
        <f ca="1">IF(Q22="","",INDEX(Pilastri!$A$1:$K$10000,$L22,10))</f>
        <v>-2.528</v>
      </c>
      <c r="T22" s="25">
        <f ca="1">IF(R22="","",INDEX(Pilastri!$A$1:$K$10000,$L22,11))</f>
        <v>-3.7189999999999999</v>
      </c>
      <c r="U22" s="28"/>
      <c r="V22" s="41"/>
      <c r="W22" s="42"/>
      <c r="X22" s="41"/>
      <c r="Y22" s="41"/>
      <c r="Z22" s="41"/>
      <c r="AA22" s="41"/>
      <c r="AB22" s="41"/>
      <c r="AC22" s="41"/>
      <c r="AD22" s="43"/>
    </row>
    <row r="23" spans="1:30" x14ac:dyDescent="0.35">
      <c r="A23" s="23"/>
      <c r="B23" s="24">
        <f t="shared" ca="1" si="3"/>
        <v>240</v>
      </c>
      <c r="C23" s="24">
        <f ca="1">IF(B23="","",INDEX(Pilastri!$A$1:$K$10000,$B23,4))</f>
        <v>1</v>
      </c>
      <c r="D23" s="24" t="str">
        <f ca="1">IF(B23="","",INDEX(Pilastri!$A$1:$K$10000,$B23,5))</f>
        <v>V</v>
      </c>
      <c r="E23" s="25">
        <f ca="1">IF(C23="","",INDEX(Pilastri!$A$1:$K$10000,$B23,6))</f>
        <v>-4.0199999999999996</v>
      </c>
      <c r="F23" s="25">
        <f ca="1">IF(D23="","",INDEX(Pilastri!$A$1:$K$10000,$B23,7))</f>
        <v>-2.3820000000000001</v>
      </c>
      <c r="G23" s="25">
        <f ca="1">IF(E23="","",INDEX(Pilastri!$A$1:$K$10000,$B23,8))</f>
        <v>119.14700000000001</v>
      </c>
      <c r="H23" s="25">
        <f ca="1">IF(F23="","",INDEX(Pilastri!$A$1:$K$10000,$B23,9))</f>
        <v>14.608000000000001</v>
      </c>
      <c r="I23" s="25">
        <f ca="1">IF(G23="","",INDEX(Pilastri!$A$1:$K$10000,$B23,10))</f>
        <v>1.8660000000000001</v>
      </c>
      <c r="J23" s="25">
        <f ca="1">IF(H23="","",INDEX(Pilastri!$A$1:$K$10000,$B23,11))</f>
        <v>2.7450000000000001</v>
      </c>
      <c r="K23" s="24"/>
      <c r="L23" s="24">
        <f t="shared" ca="1" si="4"/>
        <v>940</v>
      </c>
      <c r="M23" s="24">
        <f ca="1">IF(L23="","",INDEX(Pilastri!$A$1:$K$10000,$L23,4))</f>
        <v>1</v>
      </c>
      <c r="N23" s="24" t="str">
        <f ca="1">IF(L23="","",INDEX(Pilastri!$A$1:$K$10000,$L23,5))</f>
        <v>V</v>
      </c>
      <c r="O23" s="25">
        <f ca="1">IF(M23="","",INDEX(Pilastri!$A$1:$K$10000,$L23,6))</f>
        <v>0.24199999999999999</v>
      </c>
      <c r="P23" s="25">
        <f ca="1">IF(N23="","",INDEX(Pilastri!$A$1:$K$10000,$L23,7))</f>
        <v>0.151</v>
      </c>
      <c r="Q23" s="25">
        <f ca="1">IF(O23="","",INDEX(Pilastri!$A$1:$K$10000,$L23,8))</f>
        <v>-1.758</v>
      </c>
      <c r="R23" s="25">
        <f ca="1">IF(P23="","",INDEX(Pilastri!$A$1:$K$10000,$L23,9))</f>
        <v>17.350999999999999</v>
      </c>
      <c r="S23" s="25">
        <f ca="1">IF(Q23="","",INDEX(Pilastri!$A$1:$K$10000,$L23,10))</f>
        <v>1</v>
      </c>
      <c r="T23" s="25">
        <f ca="1">IF(R23="","",INDEX(Pilastri!$A$1:$K$10000,$L23,11))</f>
        <v>1.472</v>
      </c>
      <c r="U23" s="28"/>
      <c r="V23" s="41"/>
      <c r="W23" s="42"/>
      <c r="X23" s="41"/>
      <c r="Y23" s="41"/>
      <c r="Z23" s="41"/>
      <c r="AA23" s="41"/>
      <c r="AB23" s="41"/>
      <c r="AC23" s="41"/>
      <c r="AD23" s="43"/>
    </row>
    <row r="24" spans="1:30" x14ac:dyDescent="0.35">
      <c r="A24" s="23"/>
      <c r="B24" s="24">
        <f t="shared" ca="1" si="3"/>
        <v>241</v>
      </c>
      <c r="C24" s="24">
        <f ca="1">IF(B24="","",INDEX(Pilastri!$A$1:$K$10000,$B24,4))</f>
        <v>1</v>
      </c>
      <c r="D24" s="24" t="str">
        <f ca="1">IF(B24="","",INDEX(Pilastri!$A$1:$K$10000,$B24,5))</f>
        <v>N</v>
      </c>
      <c r="E24" s="25">
        <f ca="1">IF(C24="","",INDEX(Pilastri!$A$1:$K$10000,$B24,6))</f>
        <v>-954.74099999999999</v>
      </c>
      <c r="F24" s="25">
        <f ca="1">IF(D24="","",INDEX(Pilastri!$A$1:$K$10000,$B24,7))</f>
        <v>-570.23500000000001</v>
      </c>
      <c r="G24" s="25">
        <f ca="1">IF(E24="","",INDEX(Pilastri!$A$1:$K$10000,$B24,8))</f>
        <v>-4.2539999999999996</v>
      </c>
      <c r="H24" s="25">
        <f ca="1">IF(F24="","",INDEX(Pilastri!$A$1:$K$10000,$B24,9))</f>
        <v>-0.53300000000000003</v>
      </c>
      <c r="I24" s="25">
        <f ca="1">IF(G24="","",INDEX(Pilastri!$A$1:$K$10000,$B24,10))</f>
        <v>-6.0999999999999999E-2</v>
      </c>
      <c r="J24" s="25">
        <f ca="1">IF(H24="","",INDEX(Pilastri!$A$1:$K$10000,$B24,11))</f>
        <v>-0.09</v>
      </c>
      <c r="K24" s="24"/>
      <c r="L24" s="24">
        <f t="shared" ca="1" si="4"/>
        <v>941</v>
      </c>
      <c r="M24" s="24">
        <f ca="1">IF(L24="","",INDEX(Pilastri!$A$1:$K$10000,$L24,4))</f>
        <v>1</v>
      </c>
      <c r="N24" s="24" t="str">
        <f ca="1">IF(L24="","",INDEX(Pilastri!$A$1:$K$10000,$L24,5))</f>
        <v>N</v>
      </c>
      <c r="O24" s="25">
        <f ca="1">IF(M24="","",INDEX(Pilastri!$A$1:$K$10000,$L24,6))</f>
        <v>-256.43200000000002</v>
      </c>
      <c r="P24" s="25">
        <f ca="1">IF(N24="","",INDEX(Pilastri!$A$1:$K$10000,$L24,7))</f>
        <v>-156.87</v>
      </c>
      <c r="Q24" s="25">
        <f ca="1">IF(O24="","",INDEX(Pilastri!$A$1:$K$10000,$L24,8))</f>
        <v>-0.33</v>
      </c>
      <c r="R24" s="25">
        <f ca="1">IF(P24="","",INDEX(Pilastri!$A$1:$K$10000,$L24,9))</f>
        <v>3.0910000000000002</v>
      </c>
      <c r="S24" s="25">
        <f ca="1">IF(Q24="","",INDEX(Pilastri!$A$1:$K$10000,$L24,10))</f>
        <v>0.20599999999999999</v>
      </c>
      <c r="T24" s="25">
        <f ca="1">IF(R24="","",INDEX(Pilastri!$A$1:$K$10000,$L24,11))</f>
        <v>0.30199999999999999</v>
      </c>
      <c r="U24" s="28"/>
      <c r="V24" s="41"/>
      <c r="W24" s="42">
        <f ca="1">M24</f>
        <v>1</v>
      </c>
      <c r="X24" s="42" t="str">
        <f ca="1">N24</f>
        <v>N</v>
      </c>
      <c r="Y24" s="42">
        <f t="shared" ref="Y24:AD24" ca="1" si="8">E24+O24</f>
        <v>-1211.173</v>
      </c>
      <c r="Z24" s="42">
        <f t="shared" ca="1" si="8"/>
        <v>-727.10500000000002</v>
      </c>
      <c r="AA24" s="42">
        <f t="shared" ca="1" si="8"/>
        <v>-4.5839999999999996</v>
      </c>
      <c r="AB24" s="42">
        <f t="shared" ca="1" si="8"/>
        <v>2.5580000000000003</v>
      </c>
      <c r="AC24" s="42">
        <f t="shared" ca="1" si="8"/>
        <v>0.14499999999999999</v>
      </c>
      <c r="AD24" s="44">
        <f t="shared" ca="1" si="8"/>
        <v>0.21199999999999999</v>
      </c>
    </row>
    <row r="25" spans="1:30" x14ac:dyDescent="0.35">
      <c r="A25" s="23"/>
      <c r="B25" s="24" t="str">
        <f t="shared" ca="1" si="3"/>
        <v/>
      </c>
      <c r="C25" s="24" t="str">
        <f ca="1">IF(B25="","",INDEX(Pilastri!$A$1:$K$10000,$B25,4))</f>
        <v/>
      </c>
      <c r="D25" s="24" t="str">
        <f ca="1">IF(B25="","",INDEX(Pilastri!$A$1:$K$10000,$B25,5))</f>
        <v/>
      </c>
      <c r="E25" s="25" t="str">
        <f ca="1">IF(C25="","",INDEX(Pilastri!$A$1:$K$10000,$B25,6))</f>
        <v/>
      </c>
      <c r="F25" s="25" t="str">
        <f ca="1">IF(D25="","",INDEX(Pilastri!$A$1:$K$10000,$B25,7))</f>
        <v/>
      </c>
      <c r="G25" s="25" t="str">
        <f ca="1">IF(E25="","",INDEX(Pilastri!$A$1:$K$10000,$B25,8))</f>
        <v/>
      </c>
      <c r="H25" s="25" t="str">
        <f ca="1">IF(F25="","",INDEX(Pilastri!$A$1:$K$10000,$B25,9))</f>
        <v/>
      </c>
      <c r="I25" s="25" t="str">
        <f ca="1">IF(G25="","",INDEX(Pilastri!$A$1:$K$10000,$B25,10))</f>
        <v/>
      </c>
      <c r="J25" s="25" t="str">
        <f ca="1">IF(H25="","",INDEX(Pilastri!$A$1:$K$10000,$B25,11))</f>
        <v/>
      </c>
      <c r="K25" s="24"/>
      <c r="L25" s="24" t="str">
        <f t="shared" ca="1" si="4"/>
        <v/>
      </c>
      <c r="M25" s="24" t="str">
        <f ca="1">IF(L25="","",INDEX(Pilastri!$A$1:$K$10000,$L25,4))</f>
        <v/>
      </c>
      <c r="N25" s="24" t="str">
        <f ca="1">IF(L25="","",INDEX(Pilastri!$A$1:$K$10000,$L25,5))</f>
        <v/>
      </c>
      <c r="O25" s="25" t="str">
        <f ca="1">IF(M25="","",INDEX(Pilastri!$A$1:$K$10000,$L25,6))</f>
        <v/>
      </c>
      <c r="P25" s="25" t="str">
        <f ca="1">IF(N25="","",INDEX(Pilastri!$A$1:$K$10000,$L25,7))</f>
        <v/>
      </c>
      <c r="Q25" s="25" t="str">
        <f ca="1">IF(O25="","",INDEX(Pilastri!$A$1:$K$10000,$L25,8))</f>
        <v/>
      </c>
      <c r="R25" s="25" t="str">
        <f ca="1">IF(P25="","",INDEX(Pilastri!$A$1:$K$10000,$L25,9))</f>
        <v/>
      </c>
      <c r="S25" s="25" t="str">
        <f ca="1">IF(Q25="","",INDEX(Pilastri!$A$1:$K$10000,$L25,10))</f>
        <v/>
      </c>
      <c r="T25" s="25" t="str">
        <f ca="1">IF(R25="","",INDEX(Pilastri!$A$1:$K$10000,$L25,11))</f>
        <v/>
      </c>
      <c r="U25" s="28"/>
      <c r="V25" s="28"/>
      <c r="W25" s="24"/>
      <c r="X25" s="24"/>
      <c r="Y25" s="25"/>
      <c r="Z25" s="25"/>
      <c r="AA25" s="25"/>
      <c r="AB25" s="25"/>
      <c r="AC25" s="25"/>
      <c r="AD25" s="26"/>
    </row>
    <row r="26" spans="1:30" x14ac:dyDescent="0.35">
      <c r="A26" s="23"/>
      <c r="B26" s="24" t="str">
        <f t="shared" ca="1" si="3"/>
        <v/>
      </c>
      <c r="C26" s="24" t="str">
        <f ca="1">IF(B26="","",INDEX(Pilastri!$A$1:$K$10000,$B26,4))</f>
        <v/>
      </c>
      <c r="D26" s="24" t="str">
        <f ca="1">IF(B26="","",INDEX(Pilastri!$A$1:$K$10000,$B26,5))</f>
        <v/>
      </c>
      <c r="E26" s="25" t="str">
        <f ca="1">IF(C26="","",INDEX(Pilastri!$A$1:$K$10000,$B26,6))</f>
        <v/>
      </c>
      <c r="F26" s="25" t="str">
        <f ca="1">IF(D26="","",INDEX(Pilastri!$A$1:$K$10000,$B26,7))</f>
        <v/>
      </c>
      <c r="G26" s="25" t="str">
        <f ca="1">IF(E26="","",INDEX(Pilastri!$A$1:$K$10000,$B26,8))</f>
        <v/>
      </c>
      <c r="H26" s="25" t="str">
        <f ca="1">IF(F26="","",INDEX(Pilastri!$A$1:$K$10000,$B26,9))</f>
        <v/>
      </c>
      <c r="I26" s="25" t="str">
        <f ca="1">IF(G26="","",INDEX(Pilastri!$A$1:$K$10000,$B26,10))</f>
        <v/>
      </c>
      <c r="J26" s="25" t="str">
        <f ca="1">IF(H26="","",INDEX(Pilastri!$A$1:$K$10000,$B26,11))</f>
        <v/>
      </c>
      <c r="L26" s="24" t="str">
        <f t="shared" ca="1" si="4"/>
        <v/>
      </c>
      <c r="M26" s="24" t="str">
        <f ca="1">IF(L26="","",INDEX(Pilastri!$A$1:$K$10000,$L26,4))</f>
        <v/>
      </c>
      <c r="N26" s="24" t="str">
        <f ca="1">IF(L26="","",INDEX(Pilastri!$A$1:$K$10000,$L26,5))</f>
        <v/>
      </c>
      <c r="O26" s="25" t="str">
        <f ca="1">IF(M26="","",INDEX(Pilastri!$A$1:$K$10000,$L26,6))</f>
        <v/>
      </c>
      <c r="P26" s="25" t="str">
        <f ca="1">IF(N26="","",INDEX(Pilastri!$A$1:$K$10000,$L26,7))</f>
        <v/>
      </c>
      <c r="Q26" s="25" t="str">
        <f ca="1">IF(O26="","",INDEX(Pilastri!$A$1:$K$10000,$L26,8))</f>
        <v/>
      </c>
      <c r="R26" s="25" t="str">
        <f ca="1">IF(P26="","",INDEX(Pilastri!$A$1:$K$10000,$L26,9))</f>
        <v/>
      </c>
      <c r="S26" s="25" t="str">
        <f ca="1">IF(Q26="","",INDEX(Pilastri!$A$1:$K$10000,$L26,10))</f>
        <v/>
      </c>
      <c r="T26" s="25" t="str">
        <f ca="1">IF(R26="","",INDEX(Pilastri!$A$1:$K$10000,$L26,11))</f>
        <v/>
      </c>
      <c r="U26" s="28"/>
      <c r="V26" s="28"/>
      <c r="W26" s="24"/>
      <c r="X26" s="24"/>
      <c r="Y26" s="25"/>
      <c r="Z26" s="25"/>
      <c r="AA26" s="25"/>
      <c r="AB26" s="25"/>
      <c r="AC26" s="25"/>
      <c r="AD26" s="26"/>
    </row>
    <row r="27" spans="1:30" x14ac:dyDescent="0.35">
      <c r="A27" s="23"/>
      <c r="B27" s="24" t="str">
        <f t="shared" ca="1" si="3"/>
        <v/>
      </c>
      <c r="C27" s="24" t="str">
        <f ca="1">IF(B27="","",INDEX(Pilastri!$A$1:$K$10000,$B27,4))</f>
        <v/>
      </c>
      <c r="D27" s="24" t="str">
        <f ca="1">IF(B27="","",INDEX(Pilastri!$A$1:$K$10000,$B27,5))</f>
        <v/>
      </c>
      <c r="E27" s="25" t="str">
        <f ca="1">IF(C27="","",INDEX(Pilastri!$A$1:$K$10000,$B27,6))</f>
        <v/>
      </c>
      <c r="F27" s="25" t="str">
        <f ca="1">IF(D27="","",INDEX(Pilastri!$A$1:$K$10000,$B27,7))</f>
        <v/>
      </c>
      <c r="G27" s="25" t="str">
        <f ca="1">IF(E27="","",INDEX(Pilastri!$A$1:$K$10000,$B27,8))</f>
        <v/>
      </c>
      <c r="H27" s="25" t="str">
        <f ca="1">IF(F27="","",INDEX(Pilastri!$A$1:$K$10000,$B27,9))</f>
        <v/>
      </c>
      <c r="I27" s="25" t="str">
        <f ca="1">IF(G27="","",INDEX(Pilastri!$A$1:$K$10000,$B27,10))</f>
        <v/>
      </c>
      <c r="J27" s="25" t="str">
        <f ca="1">IF(H27="","",INDEX(Pilastri!$A$1:$K$10000,$B27,11))</f>
        <v/>
      </c>
      <c r="K27" s="24"/>
      <c r="L27" s="24" t="str">
        <f t="shared" ca="1" si="4"/>
        <v/>
      </c>
      <c r="M27" s="24" t="str">
        <f ca="1">IF(L27="","",INDEX(Pilastri!$A$1:$K$10000,$L27,4))</f>
        <v/>
      </c>
      <c r="N27" s="24" t="str">
        <f ca="1">IF(L27="","",INDEX(Pilastri!$A$1:$K$10000,$L27,5))</f>
        <v/>
      </c>
      <c r="O27" s="25" t="str">
        <f ca="1">IF(M27="","",INDEX(Pilastri!$A$1:$K$10000,$L27,6))</f>
        <v/>
      </c>
      <c r="P27" s="25" t="str">
        <f ca="1">IF(N27="","",INDEX(Pilastri!$A$1:$K$10000,$L27,7))</f>
        <v/>
      </c>
      <c r="Q27" s="25" t="str">
        <f ca="1">IF(O27="","",INDEX(Pilastri!$A$1:$K$10000,$L27,8))</f>
        <v/>
      </c>
      <c r="R27" s="25" t="str">
        <f ca="1">IF(P27="","",INDEX(Pilastri!$A$1:$K$10000,$L27,9))</f>
        <v/>
      </c>
      <c r="S27" s="25" t="str">
        <f ca="1">IF(Q27="","",INDEX(Pilastri!$A$1:$K$10000,$L27,10))</f>
        <v/>
      </c>
      <c r="T27" s="25" t="str">
        <f ca="1">IF(R27="","",INDEX(Pilastri!$A$1:$K$10000,$L27,11))</f>
        <v/>
      </c>
      <c r="U27" s="28"/>
      <c r="V27" s="28"/>
      <c r="W27" s="27" t="str">
        <f ca="1">IF($C27="","",INDEX(#REF!,#REF!+ROW(W27)-ROW(W$5),COLUMN(W27)))</f>
        <v/>
      </c>
      <c r="X27" s="27" t="str">
        <f ca="1">IF($C27="","",INDEX(#REF!,#REF!+ROW(X27)-ROW(X$5),COLUMN(X27)))</f>
        <v/>
      </c>
      <c r="Y27" s="25" t="str">
        <f ca="1">IF($C27="","",INDEX(#REF!,#REF!+ROW(Y27)-ROW(Y$5),COLUMN(Y27)))</f>
        <v/>
      </c>
      <c r="Z27" s="25" t="str">
        <f ca="1">IF($C27="","",INDEX(#REF!,#REF!+ROW(Z27)-ROW(Z$5),COLUMN(Z27)))</f>
        <v/>
      </c>
      <c r="AA27" s="25" t="str">
        <f ca="1">IF($C27="","",INDEX(#REF!,#REF!+ROW(AA27)-ROW(AA$5),COLUMN(AA27)))</f>
        <v/>
      </c>
      <c r="AB27" s="25" t="str">
        <f ca="1">IF($C27="","",INDEX(#REF!,#REF!+ROW(AB27)-ROW(AB$5),COLUMN(AB27)))</f>
        <v/>
      </c>
      <c r="AC27" s="25" t="str">
        <f ca="1">IF($C27="","",INDEX(#REF!,#REF!+ROW(AC27)-ROW(AC$5),COLUMN(AC27)))</f>
        <v/>
      </c>
      <c r="AD27" s="26" t="str">
        <f ca="1">IF($C27="","",INDEX(#REF!,#REF!+ROW(AD27)-ROW(AD$5),COLUMN(AD27)))</f>
        <v/>
      </c>
    </row>
    <row r="28" spans="1:30" x14ac:dyDescent="0.35">
      <c r="A28" s="29"/>
      <c r="B28" s="30" t="str">
        <f t="shared" ca="1" si="3"/>
        <v/>
      </c>
      <c r="C28" s="30" t="str">
        <f ca="1">IF(B28="","",INDEX(Pilastri!$A$1:$K$10000,$B28,4))</f>
        <v/>
      </c>
      <c r="D28" s="30" t="str">
        <f ca="1">IF(B28="","",INDEX(Pilastri!$A$1:$K$10000,$B28,5))</f>
        <v/>
      </c>
      <c r="E28" s="31" t="str">
        <f ca="1">IF(C28="","",INDEX(Pilastri!$A$1:$K$10000,$B28,6))</f>
        <v/>
      </c>
      <c r="F28" s="31" t="str">
        <f ca="1">IF(D28="","",INDEX(Pilastri!$A$1:$K$10000,$B28,7))</f>
        <v/>
      </c>
      <c r="G28" s="31" t="str">
        <f ca="1">IF(E28="","",INDEX(Pilastri!$A$1:$K$10000,$B28,8))</f>
        <v/>
      </c>
      <c r="H28" s="31" t="str">
        <f ca="1">IF(F28="","",INDEX(Pilastri!$A$1:$K$10000,$B28,9))</f>
        <v/>
      </c>
      <c r="I28" s="31" t="str">
        <f ca="1">IF(G28="","",INDEX(Pilastri!$A$1:$K$10000,$B28,10))</f>
        <v/>
      </c>
      <c r="J28" s="31" t="str">
        <f ca="1">IF(H28="","",INDEX(Pilastri!$A$1:$K$10000,$B28,11))</f>
        <v/>
      </c>
      <c r="K28" s="30"/>
      <c r="L28" s="30" t="str">
        <f t="shared" ca="1" si="4"/>
        <v/>
      </c>
      <c r="M28" s="30" t="str">
        <f ca="1">IF(L28="","",INDEX(Pilastri!$A$1:$K$10000,$L28,4))</f>
        <v/>
      </c>
      <c r="N28" s="30" t="str">
        <f ca="1">IF(L28="","",INDEX(Pilastri!$A$1:$K$10000,$L28,5))</f>
        <v/>
      </c>
      <c r="O28" s="31" t="str">
        <f ca="1">IF(M28="","",INDEX(Pilastri!$A$1:$K$10000,$L28,6))</f>
        <v/>
      </c>
      <c r="P28" s="31" t="str">
        <f ca="1">IF(N28="","",INDEX(Pilastri!$A$1:$K$10000,$L28,7))</f>
        <v/>
      </c>
      <c r="Q28" s="31" t="str">
        <f ca="1">IF(O28="","",INDEX(Pilastri!$A$1:$K$10000,$L28,8))</f>
        <v/>
      </c>
      <c r="R28" s="31" t="str">
        <f ca="1">IF(P28="","",INDEX(Pilastri!$A$1:$K$10000,$L28,9))</f>
        <v/>
      </c>
      <c r="S28" s="31" t="str">
        <f ca="1">IF(Q28="","",INDEX(Pilastri!$A$1:$K$10000,$L28,10))</f>
        <v/>
      </c>
      <c r="T28" s="31" t="str">
        <f ca="1">IF(R28="","",INDEX(Pilastri!$A$1:$K$10000,$L28,11))</f>
        <v/>
      </c>
      <c r="U28" s="32"/>
      <c r="V28" s="32"/>
      <c r="W28" s="33" t="str">
        <f ca="1">IF($C28="","",INDEX(#REF!,#REF!+ROW(W28)-ROW(W$5),COLUMN(W28)))</f>
        <v/>
      </c>
      <c r="X28" s="33" t="str">
        <f ca="1">IF($C28="","",INDEX(#REF!,#REF!+ROW(X28)-ROW(X$5),COLUMN(X28)))</f>
        <v/>
      </c>
      <c r="Y28" s="31" t="str">
        <f ca="1">IF($C28="","",INDEX(#REF!,#REF!+ROW(Y28)-ROW(Y$5),COLUMN(Y28)))</f>
        <v/>
      </c>
      <c r="Z28" s="31" t="str">
        <f ca="1">IF($C28="","",INDEX(#REF!,#REF!+ROW(Z28)-ROW(Z$5),COLUMN(Z28)))</f>
        <v/>
      </c>
      <c r="AA28" s="31" t="str">
        <f ca="1">IF($C28="","",INDEX(#REF!,#REF!+ROW(AA28)-ROW(AA$5),COLUMN(AA28)))</f>
        <v/>
      </c>
      <c r="AB28" s="31" t="str">
        <f ca="1">IF($C28="","",INDEX(#REF!,#REF!+ROW(AB28)-ROW(AB$5),COLUMN(AB28)))</f>
        <v/>
      </c>
      <c r="AC28" s="31" t="str">
        <f ca="1">IF($C28="","",INDEX(#REF!,#REF!+ROW(AC28)-ROW(AC$5),COLUMN(AC28)))</f>
        <v/>
      </c>
      <c r="AD28" s="34" t="str">
        <f ca="1">IF($C28="","",INDEX(#REF!,#REF!+ROW(AD28)-ROW(AD$5),COLUMN(AD28)))</f>
        <v/>
      </c>
    </row>
    <row r="30" spans="1:30" x14ac:dyDescent="0.35">
      <c r="A30" t="s">
        <v>109</v>
      </c>
    </row>
    <row r="32" spans="1:30" ht="13.15" x14ac:dyDescent="0.4">
      <c r="A32" t="s">
        <v>78</v>
      </c>
      <c r="D32" s="7" t="s">
        <v>79</v>
      </c>
      <c r="E32" s="47" t="s">
        <v>80</v>
      </c>
      <c r="G32" s="7" t="s">
        <v>81</v>
      </c>
      <c r="H32" s="1">
        <v>1.3</v>
      </c>
      <c r="I32" s="55" t="s">
        <v>108</v>
      </c>
    </row>
    <row r="33" spans="1:27" x14ac:dyDescent="0.35">
      <c r="N33" s="7" t="s">
        <v>54</v>
      </c>
      <c r="O33" s="7" t="s">
        <v>55</v>
      </c>
    </row>
    <row r="34" spans="1:27" x14ac:dyDescent="0.35">
      <c r="D34" s="5" t="s">
        <v>82</v>
      </c>
      <c r="F34" s="5" t="s">
        <v>83</v>
      </c>
      <c r="I34" s="5" t="s">
        <v>84</v>
      </c>
      <c r="K34" s="5" t="s">
        <v>31</v>
      </c>
      <c r="L34" s="1">
        <v>6</v>
      </c>
      <c r="M34" s="6" t="s">
        <v>45</v>
      </c>
      <c r="N34" s="19" t="str">
        <f>IF(I35="","","---")</f>
        <v/>
      </c>
      <c r="O34" s="19" t="str">
        <f>IF(I35="","","---")</f>
        <v/>
      </c>
    </row>
    <row r="35" spans="1:27" ht="13.15" x14ac:dyDescent="0.4">
      <c r="A35" t="s">
        <v>85</v>
      </c>
      <c r="B35" s="1">
        <v>5</v>
      </c>
      <c r="D35" s="7" t="s">
        <v>86</v>
      </c>
      <c r="E35" s="50"/>
      <c r="F35" s="7" t="s">
        <v>86</v>
      </c>
      <c r="G35" s="50"/>
      <c r="H35" s="6" t="s">
        <v>45</v>
      </c>
      <c r="I35" s="47"/>
      <c r="M35" s="6" t="s">
        <v>59</v>
      </c>
      <c r="N35" s="19" t="str">
        <f>IF(I35="","",G35*$H$32*I35)</f>
        <v/>
      </c>
      <c r="O35" s="19" t="str">
        <f>IF(I35="","",E35*$H$32*I35)</f>
        <v/>
      </c>
    </row>
    <row r="36" spans="1:27" x14ac:dyDescent="0.35">
      <c r="D36" s="5"/>
      <c r="F36" s="5"/>
      <c r="H36" s="6" t="s">
        <v>59</v>
      </c>
      <c r="I36" s="7" t="str">
        <f>IF(I35="","",1-I35)</f>
        <v/>
      </c>
      <c r="K36" s="5" t="s">
        <v>31</v>
      </c>
      <c r="L36" s="1">
        <f>L34-1</f>
        <v>5</v>
      </c>
      <c r="M36" s="6" t="s">
        <v>45</v>
      </c>
      <c r="N36" s="19" t="str">
        <f>IF(I37="","",IF(I35="","---",G35*$H$32*I36))</f>
        <v>---</v>
      </c>
      <c r="O36" s="19" t="str">
        <f>IF(I37="","",IF(I35="","---",E35*$H$32*I36))</f>
        <v>---</v>
      </c>
    </row>
    <row r="37" spans="1:27" ht="13.15" x14ac:dyDescent="0.4">
      <c r="A37" t="s">
        <v>85</v>
      </c>
      <c r="B37" s="1">
        <f>B35-1</f>
        <v>4</v>
      </c>
      <c r="D37" s="7" t="s">
        <v>86</v>
      </c>
      <c r="E37" s="50">
        <v>226</v>
      </c>
      <c r="F37" s="7" t="s">
        <v>86</v>
      </c>
      <c r="G37" s="50">
        <v>60</v>
      </c>
      <c r="H37" s="6" t="s">
        <v>45</v>
      </c>
      <c r="I37" s="46">
        <v>0.38</v>
      </c>
      <c r="M37" s="6" t="s">
        <v>59</v>
      </c>
      <c r="N37" s="19">
        <f>IF(I37="","",G37*$H$32*I37)</f>
        <v>29.64</v>
      </c>
      <c r="O37" s="19">
        <f>IF(I37="","",E37*$H$32*I37)</f>
        <v>111.64400000000001</v>
      </c>
    </row>
    <row r="38" spans="1:27" x14ac:dyDescent="0.35">
      <c r="H38" s="6" t="s">
        <v>59</v>
      </c>
      <c r="I38" s="7">
        <f>IF(I37="","",1-I37)</f>
        <v>0.62</v>
      </c>
      <c r="K38" s="5" t="s">
        <v>31</v>
      </c>
      <c r="L38" s="1">
        <f>L36-1</f>
        <v>4</v>
      </c>
      <c r="M38" s="6" t="s">
        <v>45</v>
      </c>
      <c r="N38" s="19">
        <f>IF(I39="","",IF(I37="","---",G37*$H$32*I38))</f>
        <v>48.36</v>
      </c>
      <c r="O38" s="19">
        <f>IF(I39="","",IF(I37="","---",E37*$H$32*I38))</f>
        <v>182.15600000000001</v>
      </c>
    </row>
    <row r="39" spans="1:27" ht="13.15" x14ac:dyDescent="0.4">
      <c r="A39" t="s">
        <v>85</v>
      </c>
      <c r="B39" s="1">
        <f>B37-1</f>
        <v>3</v>
      </c>
      <c r="D39" s="7" t="s">
        <v>86</v>
      </c>
      <c r="E39" s="50">
        <v>288.60000000000002</v>
      </c>
      <c r="F39" s="7" t="s">
        <v>86</v>
      </c>
      <c r="G39" s="50">
        <v>60</v>
      </c>
      <c r="H39" s="6" t="s">
        <v>45</v>
      </c>
      <c r="I39" s="46">
        <v>0.42</v>
      </c>
      <c r="M39" s="6" t="s">
        <v>59</v>
      </c>
      <c r="N39" s="19">
        <f>IF(I39="","",G39*$H$32*I39)</f>
        <v>32.76</v>
      </c>
      <c r="O39" s="19">
        <f>IF(I39="","",E39*$H$32*I39)</f>
        <v>157.57560000000001</v>
      </c>
    </row>
    <row r="40" spans="1:27" x14ac:dyDescent="0.35">
      <c r="H40" s="6" t="s">
        <v>59</v>
      </c>
      <c r="I40" s="7">
        <f>IF(I39="","",1-I39)</f>
        <v>0.58000000000000007</v>
      </c>
      <c r="K40" s="5" t="s">
        <v>31</v>
      </c>
      <c r="L40" s="1">
        <f>L38-1</f>
        <v>3</v>
      </c>
      <c r="M40" s="6" t="s">
        <v>45</v>
      </c>
      <c r="N40" s="19">
        <f>IF(I41="","",IF(I39="","---",G39*$H$32*I40))</f>
        <v>45.240000000000009</v>
      </c>
      <c r="O40" s="19">
        <f>IF(I41="","",IF(I39="","---",E39*$H$32*I40))</f>
        <v>217.60440000000006</v>
      </c>
    </row>
    <row r="41" spans="1:27" ht="13.15" x14ac:dyDescent="0.4">
      <c r="A41" t="s">
        <v>85</v>
      </c>
      <c r="B41" s="1">
        <f>B39-1</f>
        <v>2</v>
      </c>
      <c r="D41" s="7" t="s">
        <v>86</v>
      </c>
      <c r="E41" s="50">
        <v>353.6</v>
      </c>
      <c r="F41" s="7" t="s">
        <v>86</v>
      </c>
      <c r="G41" s="50">
        <v>70.099999999999994</v>
      </c>
      <c r="H41" s="6" t="s">
        <v>45</v>
      </c>
      <c r="I41" s="46">
        <v>0.46</v>
      </c>
      <c r="M41" s="6" t="s">
        <v>59</v>
      </c>
      <c r="N41" s="19">
        <f>IF(I41="","",G41*$H$32*I41)</f>
        <v>41.919800000000002</v>
      </c>
      <c r="O41" s="19">
        <f>IF(I41="","",E41*$H$32*I41)</f>
        <v>211.45280000000002</v>
      </c>
    </row>
    <row r="42" spans="1:27" x14ac:dyDescent="0.35">
      <c r="H42" s="6" t="s">
        <v>59</v>
      </c>
      <c r="I42" s="7">
        <f>IF(I41="","",1-I41)</f>
        <v>0.54</v>
      </c>
      <c r="K42" s="5" t="s">
        <v>31</v>
      </c>
      <c r="L42" s="1">
        <f>L40-1</f>
        <v>2</v>
      </c>
      <c r="M42" s="6" t="s">
        <v>45</v>
      </c>
      <c r="N42" s="19">
        <f>IF(I43="","",IF(I41="","---",G41*$H$32*I42))</f>
        <v>49.2102</v>
      </c>
      <c r="O42" s="19">
        <f>IF(I43="","",IF(I41="","---",E41*$H$32*I42))</f>
        <v>248.22720000000004</v>
      </c>
    </row>
    <row r="43" spans="1:27" ht="13.15" x14ac:dyDescent="0.4">
      <c r="A43" t="s">
        <v>85</v>
      </c>
      <c r="B43" s="1">
        <f>B41-1</f>
        <v>1</v>
      </c>
      <c r="D43" s="7" t="s">
        <v>86</v>
      </c>
      <c r="E43" s="50">
        <v>353.6</v>
      </c>
      <c r="F43" s="7" t="s">
        <v>86</v>
      </c>
      <c r="G43" s="50">
        <v>70.099999999999994</v>
      </c>
      <c r="H43" s="6" t="s">
        <v>45</v>
      </c>
      <c r="I43" s="46">
        <v>0.5</v>
      </c>
      <c r="M43" s="6" t="s">
        <v>59</v>
      </c>
      <c r="N43" s="19">
        <f>IF(I43="","",G43*$H$32*I43)</f>
        <v>45.564999999999998</v>
      </c>
      <c r="O43" s="19">
        <f>IF(I43="","",E43*$H$32*I43)</f>
        <v>229.84000000000003</v>
      </c>
    </row>
    <row r="44" spans="1:27" x14ac:dyDescent="0.35">
      <c r="H44" s="6" t="s">
        <v>59</v>
      </c>
      <c r="I44" s="7">
        <f>IF(I43="","",1-I43)</f>
        <v>0.5</v>
      </c>
      <c r="K44" s="5" t="s">
        <v>31</v>
      </c>
      <c r="L44" s="1">
        <f>L42-1</f>
        <v>1</v>
      </c>
      <c r="M44" s="6" t="s">
        <v>45</v>
      </c>
      <c r="N44" s="19">
        <f>IF(I43="","---",G43*$H$32*I44)</f>
        <v>45.564999999999998</v>
      </c>
      <c r="O44" s="19">
        <f>IF(I43="","---",E43*$H$32*I44)</f>
        <v>229.84000000000003</v>
      </c>
    </row>
    <row r="45" spans="1:27" x14ac:dyDescent="0.35">
      <c r="M45" s="6" t="s">
        <v>59</v>
      </c>
      <c r="N45" s="19" t="s">
        <v>87</v>
      </c>
      <c r="O45" s="19" t="s">
        <v>87</v>
      </c>
    </row>
    <row r="46" spans="1:27" x14ac:dyDescent="0.35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</row>
    <row r="48" spans="1:27" x14ac:dyDescent="0.35">
      <c r="A48" t="s">
        <v>21</v>
      </c>
      <c r="B48" s="1">
        <f ca="1">$A$5</f>
        <v>18</v>
      </c>
      <c r="D48" t="s">
        <v>22</v>
      </c>
      <c r="E48" s="1" t="s">
        <v>23</v>
      </c>
      <c r="F48" s="46">
        <v>70</v>
      </c>
      <c r="G48" t="s">
        <v>24</v>
      </c>
      <c r="H48" t="s">
        <v>25</v>
      </c>
      <c r="L48" t="s">
        <v>26</v>
      </c>
      <c r="M48" s="46">
        <v>25</v>
      </c>
      <c r="N48" t="s">
        <v>24</v>
      </c>
      <c r="O48" t="s">
        <v>27</v>
      </c>
      <c r="V48" t="s">
        <v>28</v>
      </c>
      <c r="W48" s="1">
        <f ca="1">MATCH(B49,$C$5:$C$27,-1)</f>
        <v>1</v>
      </c>
      <c r="Y48" s="7" t="s">
        <v>29</v>
      </c>
      <c r="Z48" s="8">
        <f>F48*F49*$O$1/10</f>
        <v>2975</v>
      </c>
      <c r="AA48" s="5" t="s">
        <v>30</v>
      </c>
    </row>
    <row r="49" spans="1:27" x14ac:dyDescent="0.35">
      <c r="A49" t="s">
        <v>31</v>
      </c>
      <c r="B49" s="51">
        <f>H3</f>
        <v>5</v>
      </c>
      <c r="E49" s="1" t="s">
        <v>32</v>
      </c>
      <c r="F49" s="46">
        <v>30</v>
      </c>
      <c r="G49" t="s">
        <v>24</v>
      </c>
      <c r="H49" t="s">
        <v>33</v>
      </c>
      <c r="L49" t="s">
        <v>34</v>
      </c>
      <c r="M49" s="46">
        <v>25</v>
      </c>
      <c r="N49" t="s">
        <v>24</v>
      </c>
      <c r="O49" t="s">
        <v>35</v>
      </c>
      <c r="Y49" s="7" t="s">
        <v>36</v>
      </c>
      <c r="Z49" s="1">
        <f>0.12*Z48*F49/100</f>
        <v>107.1</v>
      </c>
      <c r="AA49" s="5" t="s">
        <v>37</v>
      </c>
    </row>
    <row r="50" spans="1:27" x14ac:dyDescent="0.35">
      <c r="E50" s="1" t="s">
        <v>38</v>
      </c>
      <c r="F50" s="46">
        <v>4</v>
      </c>
      <c r="G50" t="s">
        <v>24</v>
      </c>
      <c r="H50" t="s">
        <v>39</v>
      </c>
      <c r="L50" t="s">
        <v>40</v>
      </c>
      <c r="M50" s="48">
        <v>320</v>
      </c>
      <c r="N50" t="s">
        <v>24</v>
      </c>
      <c r="O50" t="s">
        <v>41</v>
      </c>
      <c r="Y50" s="7" t="s">
        <v>42</v>
      </c>
      <c r="Z50" s="1">
        <f>0.12*Z48*F48/100</f>
        <v>249.9</v>
      </c>
      <c r="AA50" s="5" t="s">
        <v>37</v>
      </c>
    </row>
    <row r="52" spans="1:27" x14ac:dyDescent="0.35">
      <c r="A52" t="s">
        <v>43</v>
      </c>
      <c r="B52" s="9" t="s">
        <v>44</v>
      </c>
      <c r="C52" s="1" t="s">
        <v>45</v>
      </c>
      <c r="E52" s="2" t="s">
        <v>46</v>
      </c>
      <c r="F52" s="2" t="s">
        <v>47</v>
      </c>
      <c r="G52" s="2" t="s">
        <v>48</v>
      </c>
      <c r="H52" s="2" t="s">
        <v>49</v>
      </c>
      <c r="I52" s="2" t="s">
        <v>50</v>
      </c>
      <c r="J52" s="2" t="s">
        <v>51</v>
      </c>
      <c r="K52" s="2" t="s">
        <v>52</v>
      </c>
      <c r="L52" s="2" t="s">
        <v>53</v>
      </c>
      <c r="O52" s="24"/>
    </row>
    <row r="53" spans="1:27" x14ac:dyDescent="0.35">
      <c r="D53" s="1" t="s">
        <v>54</v>
      </c>
      <c r="E53" s="4">
        <f t="shared" ref="E53:J53" ca="1" si="9">INDEX(O$5:O$27,$W48,1)</f>
        <v>0.97899999999999998</v>
      </c>
      <c r="F53" s="4">
        <f t="shared" ca="1" si="9"/>
        <v>0.61099999999999999</v>
      </c>
      <c r="G53" s="4">
        <f t="shared" ca="1" si="9"/>
        <v>-1.5840000000000001</v>
      </c>
      <c r="H53" s="4">
        <f t="shared" ca="1" si="9"/>
        <v>13.742000000000001</v>
      </c>
      <c r="I53" s="4">
        <f t="shared" ca="1" si="9"/>
        <v>0.97199999999999998</v>
      </c>
      <c r="J53" s="4">
        <f t="shared" ca="1" si="9"/>
        <v>1.431</v>
      </c>
    </row>
    <row r="54" spans="1:27" x14ac:dyDescent="0.35">
      <c r="D54" s="1" t="s">
        <v>55</v>
      </c>
      <c r="E54" s="4">
        <f t="shared" ref="E54:J54" ca="1" si="10">INDEX(E$5:E$27,$W48,1)</f>
        <v>-25.893999999999998</v>
      </c>
      <c r="F54" s="4">
        <f t="shared" ca="1" si="10"/>
        <v>-15.284000000000001</v>
      </c>
      <c r="G54" s="4">
        <f t="shared" ca="1" si="10"/>
        <v>65.674999999999997</v>
      </c>
      <c r="H54" s="4">
        <f t="shared" ca="1" si="10"/>
        <v>7.2930000000000001</v>
      </c>
      <c r="I54" s="4">
        <f t="shared" ca="1" si="10"/>
        <v>0.80300000000000005</v>
      </c>
      <c r="J54" s="4">
        <f t="shared" ca="1" si="10"/>
        <v>1.1819999999999999</v>
      </c>
    </row>
    <row r="55" spans="1:27" x14ac:dyDescent="0.35">
      <c r="D55" s="1" t="s">
        <v>56</v>
      </c>
      <c r="E55" s="4">
        <f t="shared" ref="E55:J55" ca="1" si="11">INDEX(O$5:O$27,$W48+2,1)</f>
        <v>0.54200000000000004</v>
      </c>
      <c r="F55" s="4">
        <f t="shared" ca="1" si="11"/>
        <v>0.34</v>
      </c>
      <c r="G55" s="4">
        <f t="shared" ca="1" si="11"/>
        <v>-0.77500000000000002</v>
      </c>
      <c r="H55" s="4">
        <f t="shared" ca="1" si="11"/>
        <v>6.54</v>
      </c>
      <c r="I55" s="4">
        <f t="shared" ca="1" si="11"/>
        <v>0.46500000000000002</v>
      </c>
      <c r="J55" s="4">
        <f t="shared" ca="1" si="11"/>
        <v>0.68400000000000005</v>
      </c>
    </row>
    <row r="56" spans="1:27" x14ac:dyDescent="0.35">
      <c r="D56" s="1" t="s">
        <v>57</v>
      </c>
      <c r="E56" s="4">
        <f t="shared" ref="E56:J56" ca="1" si="12">INDEX(E$5:E$27,$W48+2,1)</f>
        <v>-15.055</v>
      </c>
      <c r="F56" s="4">
        <f t="shared" ca="1" si="12"/>
        <v>-8.8949999999999996</v>
      </c>
      <c r="G56" s="4">
        <f t="shared" ca="1" si="12"/>
        <v>35.735999999999997</v>
      </c>
      <c r="H56" s="4">
        <f t="shared" ca="1" si="12"/>
        <v>3.9239999999999999</v>
      </c>
      <c r="I56" s="4">
        <f t="shared" ca="1" si="12"/>
        <v>0.41899999999999998</v>
      </c>
      <c r="J56" s="4">
        <f t="shared" ca="1" si="12"/>
        <v>0.61699999999999999</v>
      </c>
      <c r="M56" t="s">
        <v>107</v>
      </c>
    </row>
    <row r="57" spans="1:27" x14ac:dyDescent="0.35">
      <c r="D57" s="1" t="s">
        <v>12</v>
      </c>
      <c r="E57" s="4">
        <f t="shared" ref="E57:J57" ca="1" si="13">INDEX(Y$5:Y$27,$W48+3,1)</f>
        <v>-212.08799999999999</v>
      </c>
      <c r="F57" s="4">
        <f t="shared" ca="1" si="13"/>
        <v>-125.44499999999999</v>
      </c>
      <c r="G57" s="4">
        <f t="shared" ca="1" si="13"/>
        <v>3.6980000000000004</v>
      </c>
      <c r="H57" s="4">
        <f t="shared" ca="1" si="13"/>
        <v>0.70599999999999996</v>
      </c>
      <c r="I57" s="4">
        <f t="shared" ca="1" si="13"/>
        <v>7.0999999999999994E-2</v>
      </c>
      <c r="J57" s="4">
        <f t="shared" ca="1" si="13"/>
        <v>0.10299999999999999</v>
      </c>
      <c r="K57" s="4">
        <f>L57*1.3</f>
        <v>0</v>
      </c>
      <c r="L57" s="4">
        <v>0</v>
      </c>
      <c r="M57" t="s">
        <v>58</v>
      </c>
    </row>
    <row r="58" spans="1:27" x14ac:dyDescent="0.35">
      <c r="M58" t="s">
        <v>103</v>
      </c>
    </row>
    <row r="59" spans="1:27" x14ac:dyDescent="0.35">
      <c r="B59" s="9" t="s">
        <v>44</v>
      </c>
      <c r="C59" s="1" t="s">
        <v>59</v>
      </c>
      <c r="E59" s="2" t="s">
        <v>46</v>
      </c>
      <c r="F59" s="2" t="s">
        <v>47</v>
      </c>
      <c r="G59" s="2" t="s">
        <v>48</v>
      </c>
      <c r="H59" s="2" t="s">
        <v>49</v>
      </c>
      <c r="I59" s="2" t="s">
        <v>50</v>
      </c>
      <c r="J59" s="2" t="s">
        <v>51</v>
      </c>
      <c r="K59" s="2" t="s">
        <v>52</v>
      </c>
      <c r="L59" s="2" t="s">
        <v>53</v>
      </c>
    </row>
    <row r="60" spans="1:27" x14ac:dyDescent="0.35">
      <c r="D60" s="1" t="s">
        <v>54</v>
      </c>
      <c r="E60" s="4">
        <f t="shared" ref="E60:J60" ca="1" si="14">INDEX(O$5:O$27,$W48+1,1)</f>
        <v>-0.755</v>
      </c>
      <c r="F60" s="4">
        <f t="shared" ca="1" si="14"/>
        <v>-0.47599999999999998</v>
      </c>
      <c r="G60" s="4">
        <f t="shared" ca="1" si="14"/>
        <v>0.91500000000000004</v>
      </c>
      <c r="H60" s="4">
        <f t="shared" ca="1" si="14"/>
        <v>-7.3449999999999998</v>
      </c>
      <c r="I60" s="4">
        <f t="shared" ca="1" si="14"/>
        <v>-0.51600000000000001</v>
      </c>
      <c r="J60" s="4">
        <f t="shared" ca="1" si="14"/>
        <v>-0.75900000000000001</v>
      </c>
    </row>
    <row r="61" spans="1:27" x14ac:dyDescent="0.35">
      <c r="D61" s="1" t="s">
        <v>55</v>
      </c>
      <c r="E61" s="4">
        <f t="shared" ref="E61:J61" ca="1" si="15">INDEX(E$5:E$27,$W48+1,1)</f>
        <v>22.283000000000001</v>
      </c>
      <c r="F61" s="4">
        <f t="shared" ca="1" si="15"/>
        <v>13.179</v>
      </c>
      <c r="G61" s="4">
        <f t="shared" ca="1" si="15"/>
        <v>-49.069000000000003</v>
      </c>
      <c r="H61" s="4">
        <f t="shared" ca="1" si="15"/>
        <v>-5.3280000000000003</v>
      </c>
      <c r="I61" s="4">
        <f t="shared" ca="1" si="15"/>
        <v>-0.53900000000000003</v>
      </c>
      <c r="J61" s="4">
        <f t="shared" ca="1" si="15"/>
        <v>-0.79300000000000004</v>
      </c>
    </row>
    <row r="62" spans="1:27" x14ac:dyDescent="0.35">
      <c r="D62" s="1" t="s">
        <v>56</v>
      </c>
      <c r="E62" s="4">
        <f ca="1">E55</f>
        <v>0.54200000000000004</v>
      </c>
      <c r="F62" s="4">
        <f t="shared" ref="F62:J64" ca="1" si="16">F55</f>
        <v>0.34</v>
      </c>
      <c r="G62" s="4">
        <f t="shared" ca="1" si="16"/>
        <v>-0.77500000000000002</v>
      </c>
      <c r="H62" s="4">
        <f t="shared" ca="1" si="16"/>
        <v>6.54</v>
      </c>
      <c r="I62" s="4">
        <f t="shared" ca="1" si="16"/>
        <v>0.46500000000000002</v>
      </c>
      <c r="J62" s="4">
        <f t="shared" ca="1" si="16"/>
        <v>0.68400000000000005</v>
      </c>
    </row>
    <row r="63" spans="1:27" x14ac:dyDescent="0.35">
      <c r="D63" s="1" t="s">
        <v>57</v>
      </c>
      <c r="E63" s="4">
        <f ca="1">E56</f>
        <v>-15.055</v>
      </c>
      <c r="F63" s="4">
        <f t="shared" ca="1" si="16"/>
        <v>-8.8949999999999996</v>
      </c>
      <c r="G63" s="4">
        <f t="shared" ca="1" si="16"/>
        <v>35.735999999999997</v>
      </c>
      <c r="H63" s="4">
        <f t="shared" ca="1" si="16"/>
        <v>3.9239999999999999</v>
      </c>
      <c r="I63" s="4">
        <f t="shared" ca="1" si="16"/>
        <v>0.41899999999999998</v>
      </c>
      <c r="J63" s="4">
        <f t="shared" ca="1" si="16"/>
        <v>0.61699999999999999</v>
      </c>
    </row>
    <row r="64" spans="1:27" x14ac:dyDescent="0.35">
      <c r="D64" s="1" t="s">
        <v>12</v>
      </c>
      <c r="E64" s="4">
        <f ca="1">E57</f>
        <v>-212.08799999999999</v>
      </c>
      <c r="F64" s="4">
        <f t="shared" ca="1" si="16"/>
        <v>-125.44499999999999</v>
      </c>
      <c r="G64" s="4">
        <f t="shared" ca="1" si="16"/>
        <v>3.6980000000000004</v>
      </c>
      <c r="H64" s="4">
        <f t="shared" ca="1" si="16"/>
        <v>0.70599999999999996</v>
      </c>
      <c r="I64" s="4">
        <f t="shared" ca="1" si="16"/>
        <v>7.0999999999999994E-2</v>
      </c>
      <c r="J64" s="4">
        <f t="shared" ca="1" si="16"/>
        <v>0.10299999999999999</v>
      </c>
      <c r="K64" s="4">
        <f>L64*1.3</f>
        <v>0</v>
      </c>
      <c r="L64" s="49">
        <f>-F48*F49*(M50-(M48+M49))*$W$1/1000000+L57</f>
        <v>0</v>
      </c>
    </row>
    <row r="66" spans="1:26" s="10" customFormat="1" x14ac:dyDescent="0.35">
      <c r="B66" s="11" t="s">
        <v>60</v>
      </c>
      <c r="C66" s="12" t="s">
        <v>45</v>
      </c>
      <c r="E66" s="13" t="s">
        <v>46</v>
      </c>
      <c r="F66" s="13" t="s">
        <v>47</v>
      </c>
      <c r="G66" s="13" t="s">
        <v>48</v>
      </c>
      <c r="H66" s="13" t="s">
        <v>49</v>
      </c>
      <c r="I66" s="13" t="s">
        <v>50</v>
      </c>
      <c r="J66" s="13" t="s">
        <v>51</v>
      </c>
      <c r="K66" s="13" t="s">
        <v>61</v>
      </c>
      <c r="L66" s="13" t="s">
        <v>62</v>
      </c>
      <c r="M66" s="13" t="s">
        <v>63</v>
      </c>
      <c r="N66" s="13" t="s">
        <v>64</v>
      </c>
      <c r="O66" s="13" t="s">
        <v>65</v>
      </c>
      <c r="P66" s="13" t="s">
        <v>66</v>
      </c>
      <c r="Q66" s="13" t="s">
        <v>67</v>
      </c>
      <c r="R66" s="13" t="s">
        <v>68</v>
      </c>
    </row>
    <row r="67" spans="1:26" s="10" customFormat="1" x14ac:dyDescent="0.35">
      <c r="D67" s="12" t="s">
        <v>54</v>
      </c>
      <c r="E67" s="14">
        <f t="shared" ref="E67:F67" ca="1" si="17">E53-(E53-E60)/$M50*$M48</f>
        <v>0.84353124999999995</v>
      </c>
      <c r="F67" s="14">
        <f t="shared" ca="1" si="17"/>
        <v>0.52607812499999995</v>
      </c>
      <c r="G67" s="14">
        <f ca="1">G53-(G53-G60)/$M50*$M48</f>
        <v>-1.388765625</v>
      </c>
      <c r="H67" s="14">
        <f t="shared" ref="H67:J67" ca="1" si="18">H53-(H53-H60)/$M50*$M48</f>
        <v>12.094578125000002</v>
      </c>
      <c r="I67" s="14">
        <f t="shared" ca="1" si="18"/>
        <v>0.85575000000000001</v>
      </c>
      <c r="J67" s="14">
        <f t="shared" ca="1" si="18"/>
        <v>1.25990625</v>
      </c>
      <c r="K67" s="14">
        <f ca="1">(ABS(G67)+ABS(I67))*SIGN(G67)</f>
        <v>-2.244515625</v>
      </c>
      <c r="L67" s="14">
        <f ca="1">(ABS(H67)+ABS(J67))*SIGN(H67)</f>
        <v>13.354484375000002</v>
      </c>
      <c r="M67" s="14">
        <f ca="1">(ABS(K67)+0.3*ABS(L67))*SIGN(K67)</f>
        <v>-6.2508609375000006</v>
      </c>
      <c r="N67" s="14">
        <f t="shared" ref="N67:N71" ca="1" si="19">(ABS(L67)+0.3*ABS(K67))*SIGN(L67)</f>
        <v>14.027839062500002</v>
      </c>
      <c r="O67" s="14">
        <f ca="1">F67+M67</f>
        <v>-5.7247828125000009</v>
      </c>
      <c r="P67" s="14">
        <f ca="1">F67-M67</f>
        <v>6.7769390625000003</v>
      </c>
      <c r="Q67" s="14">
        <f ca="1">F67+N67</f>
        <v>14.553917187500002</v>
      </c>
      <c r="R67" s="14">
        <f ca="1">F67-N67</f>
        <v>-13.501760937500002</v>
      </c>
    </row>
    <row r="68" spans="1:26" s="10" customFormat="1" x14ac:dyDescent="0.35">
      <c r="D68" s="12" t="s">
        <v>55</v>
      </c>
      <c r="E68" s="14">
        <f t="shared" ref="E68:F68" ca="1" si="20">E54-(E54-E61)/$M50*$M48</f>
        <v>-22.130171874999998</v>
      </c>
      <c r="F68" s="14">
        <f t="shared" ca="1" si="20"/>
        <v>-13.060328125</v>
      </c>
      <c r="G68" s="14">
        <f ca="1">G54-(G54-G61)/$M50*$M48</f>
        <v>56.710625</v>
      </c>
      <c r="H68" s="14">
        <f t="shared" ref="H68:J68" ca="1" si="21">H54-(H54-H61)/$M50*$M48</f>
        <v>6.3069843749999999</v>
      </c>
      <c r="I68" s="14">
        <f t="shared" ca="1" si="21"/>
        <v>0.69815625000000003</v>
      </c>
      <c r="J68" s="14">
        <f t="shared" ca="1" si="21"/>
        <v>1.0277031249999999</v>
      </c>
      <c r="K68" s="14">
        <f t="shared" ref="K68:L71" ca="1" si="22">(ABS(G68)+ABS(I68))*SIGN(G68)</f>
        <v>57.408781249999997</v>
      </c>
      <c r="L68" s="14">
        <f t="shared" ca="1" si="22"/>
        <v>7.3346874999999994</v>
      </c>
      <c r="M68" s="14">
        <f t="shared" ref="M68:M71" ca="1" si="23">(ABS(K68)+0.3*ABS(L68))*SIGN(K68)</f>
        <v>59.609187499999997</v>
      </c>
      <c r="N68" s="14">
        <f t="shared" ca="1" si="19"/>
        <v>24.557321875</v>
      </c>
      <c r="O68" s="14">
        <f t="shared" ref="O68:O70" ca="1" si="24">F68+M68</f>
        <v>46.548859374999999</v>
      </c>
      <c r="P68" s="14">
        <f t="shared" ref="P68:P70" ca="1" si="25">F68-M68</f>
        <v>-72.669515625000003</v>
      </c>
      <c r="Q68" s="14">
        <f t="shared" ref="Q68:Q70" ca="1" si="26">F68+N68</f>
        <v>11.49699375</v>
      </c>
      <c r="R68" s="14">
        <f t="shared" ref="R68:R70" ca="1" si="27">F68-N68</f>
        <v>-37.617649999999998</v>
      </c>
    </row>
    <row r="69" spans="1:26" s="10" customFormat="1" x14ac:dyDescent="0.35">
      <c r="D69" s="12" t="s">
        <v>56</v>
      </c>
      <c r="E69" s="14">
        <f t="shared" ref="E69:J71" ca="1" si="28">E55</f>
        <v>0.54200000000000004</v>
      </c>
      <c r="F69" s="14">
        <f t="shared" ca="1" si="28"/>
        <v>0.34</v>
      </c>
      <c r="G69" s="14">
        <f t="shared" ca="1" si="28"/>
        <v>-0.77500000000000002</v>
      </c>
      <c r="H69" s="14">
        <f t="shared" ca="1" si="28"/>
        <v>6.54</v>
      </c>
      <c r="I69" s="14">
        <f t="shared" ca="1" si="28"/>
        <v>0.46500000000000002</v>
      </c>
      <c r="J69" s="14">
        <f t="shared" ca="1" si="28"/>
        <v>0.68400000000000005</v>
      </c>
      <c r="K69" s="14">
        <f t="shared" ca="1" si="22"/>
        <v>-1.24</v>
      </c>
      <c r="L69" s="14">
        <f t="shared" ca="1" si="22"/>
        <v>7.2240000000000002</v>
      </c>
      <c r="M69" s="14">
        <f t="shared" ca="1" si="23"/>
        <v>-3.4071999999999996</v>
      </c>
      <c r="N69" s="14">
        <f t="shared" ca="1" si="19"/>
        <v>7.5960000000000001</v>
      </c>
      <c r="O69" s="14">
        <f t="shared" ca="1" si="24"/>
        <v>-3.0671999999999997</v>
      </c>
      <c r="P69" s="14">
        <f t="shared" ca="1" si="25"/>
        <v>3.7471999999999994</v>
      </c>
      <c r="Q69" s="14">
        <f t="shared" ca="1" si="26"/>
        <v>7.9359999999999999</v>
      </c>
      <c r="R69" s="14">
        <f t="shared" ca="1" si="27"/>
        <v>-7.2560000000000002</v>
      </c>
    </row>
    <row r="70" spans="1:26" s="10" customFormat="1" x14ac:dyDescent="0.35">
      <c r="D70" s="12" t="s">
        <v>57</v>
      </c>
      <c r="E70" s="14">
        <f t="shared" ca="1" si="28"/>
        <v>-15.055</v>
      </c>
      <c r="F70" s="14">
        <f t="shared" ca="1" si="28"/>
        <v>-8.8949999999999996</v>
      </c>
      <c r="G70" s="14">
        <f t="shared" ca="1" si="28"/>
        <v>35.735999999999997</v>
      </c>
      <c r="H70" s="14">
        <f t="shared" ca="1" si="28"/>
        <v>3.9239999999999999</v>
      </c>
      <c r="I70" s="14">
        <f t="shared" ca="1" si="28"/>
        <v>0.41899999999999998</v>
      </c>
      <c r="J70" s="14">
        <f t="shared" ca="1" si="28"/>
        <v>0.61699999999999999</v>
      </c>
      <c r="K70" s="14">
        <f t="shared" ca="1" si="22"/>
        <v>36.154999999999994</v>
      </c>
      <c r="L70" s="14">
        <f t="shared" ca="1" si="22"/>
        <v>4.5410000000000004</v>
      </c>
      <c r="M70" s="14">
        <f t="shared" ca="1" si="23"/>
        <v>37.517299999999992</v>
      </c>
      <c r="N70" s="14">
        <f t="shared" ca="1" si="19"/>
        <v>15.387499999999998</v>
      </c>
      <c r="O70" s="14">
        <f t="shared" ca="1" si="24"/>
        <v>28.622299999999992</v>
      </c>
      <c r="P70" s="14">
        <f t="shared" ca="1" si="25"/>
        <v>-46.412299999999988</v>
      </c>
      <c r="Q70" s="14">
        <f t="shared" ca="1" si="26"/>
        <v>6.4924999999999979</v>
      </c>
      <c r="R70" s="14">
        <f t="shared" ca="1" si="27"/>
        <v>-24.282499999999999</v>
      </c>
    </row>
    <row r="71" spans="1:26" s="10" customFormat="1" x14ac:dyDescent="0.35">
      <c r="D71" s="12" t="s">
        <v>12</v>
      </c>
      <c r="E71" s="14">
        <f ca="1">E57+K57</f>
        <v>-212.08799999999999</v>
      </c>
      <c r="F71" s="14">
        <f ca="1">F57+L57</f>
        <v>-125.44499999999999</v>
      </c>
      <c r="G71" s="14">
        <f t="shared" ca="1" si="28"/>
        <v>3.6980000000000004</v>
      </c>
      <c r="H71" s="14">
        <f t="shared" ca="1" si="28"/>
        <v>0.70599999999999996</v>
      </c>
      <c r="I71" s="14">
        <f t="shared" ca="1" si="28"/>
        <v>7.0999999999999994E-2</v>
      </c>
      <c r="J71" s="14">
        <f t="shared" ca="1" si="28"/>
        <v>0.10299999999999999</v>
      </c>
      <c r="K71" s="14">
        <f t="shared" ca="1" si="22"/>
        <v>3.7690000000000006</v>
      </c>
      <c r="L71" s="14">
        <f t="shared" ca="1" si="22"/>
        <v>0.80899999999999994</v>
      </c>
      <c r="M71" s="14">
        <f t="shared" ca="1" si="23"/>
        <v>4.0117000000000003</v>
      </c>
      <c r="N71" s="14">
        <f t="shared" ca="1" si="19"/>
        <v>1.9397</v>
      </c>
      <c r="O71" s="14">
        <f ca="1">F71+M71</f>
        <v>-121.43329999999999</v>
      </c>
      <c r="P71" s="14">
        <f ca="1">F71-M71</f>
        <v>-129.45669999999998</v>
      </c>
      <c r="Q71" s="14">
        <f ca="1">F71+N71</f>
        <v>-123.50529999999999</v>
      </c>
      <c r="R71" s="14">
        <f ca="1">F71-N71</f>
        <v>-127.3847</v>
      </c>
    </row>
    <row r="72" spans="1:26" s="10" customFormat="1" x14ac:dyDescent="0.35"/>
    <row r="73" spans="1:26" s="10" customFormat="1" x14ac:dyDescent="0.35">
      <c r="B73" s="11" t="s">
        <v>60</v>
      </c>
      <c r="C73" s="12" t="s">
        <v>59</v>
      </c>
      <c r="E73" s="13" t="s">
        <v>46</v>
      </c>
      <c r="F73" s="13" t="s">
        <v>47</v>
      </c>
      <c r="G73" s="13" t="s">
        <v>48</v>
      </c>
      <c r="H73" s="13" t="s">
        <v>49</v>
      </c>
      <c r="I73" s="13" t="s">
        <v>50</v>
      </c>
      <c r="J73" s="13" t="s">
        <v>51</v>
      </c>
      <c r="K73" s="13" t="s">
        <v>61</v>
      </c>
      <c r="L73" s="13" t="s">
        <v>62</v>
      </c>
      <c r="M73" s="13" t="s">
        <v>63</v>
      </c>
      <c r="N73" s="13" t="s">
        <v>64</v>
      </c>
      <c r="O73" s="13" t="s">
        <v>65</v>
      </c>
      <c r="P73" s="13" t="s">
        <v>66</v>
      </c>
      <c r="Q73" s="13" t="s">
        <v>67</v>
      </c>
      <c r="R73" s="13" t="s">
        <v>68</v>
      </c>
    </row>
    <row r="74" spans="1:26" s="10" customFormat="1" x14ac:dyDescent="0.35">
      <c r="D74" s="12" t="s">
        <v>54</v>
      </c>
      <c r="E74" s="14">
        <f t="shared" ref="E74:F74" ca="1" si="29">E60+(E53-E60)/$M50*$M49</f>
        <v>-0.61953124999999998</v>
      </c>
      <c r="F74" s="14">
        <f t="shared" ca="1" si="29"/>
        <v>-0.391078125</v>
      </c>
      <c r="G74" s="14">
        <f ca="1">G60+(G53-G60)/$M50*$M49</f>
        <v>0.71976562499999996</v>
      </c>
      <c r="H74" s="14">
        <f t="shared" ref="H74:J74" ca="1" si="30">H60+(H53-H60)/$M50*$M49</f>
        <v>-5.6975781249999997</v>
      </c>
      <c r="I74" s="14">
        <f t="shared" ca="1" si="30"/>
        <v>-0.39975000000000005</v>
      </c>
      <c r="J74" s="14">
        <f t="shared" ca="1" si="30"/>
        <v>-0.58790625000000007</v>
      </c>
      <c r="K74" s="14">
        <f ca="1">(ABS(G74)+ABS(I74))*SIGN(G74)</f>
        <v>1.119515625</v>
      </c>
      <c r="L74" s="14">
        <f ca="1">(ABS(H74)+ABS(J74))*SIGN(H74)</f>
        <v>-6.2854843749999993</v>
      </c>
      <c r="M74" s="14">
        <f t="shared" ref="M74:M78" ca="1" si="31">(ABS(K74)+0.3*ABS(L74))*SIGN(K74)</f>
        <v>3.0051609374999995</v>
      </c>
      <c r="N74" s="14">
        <f t="shared" ref="N74:N78" ca="1" si="32">(ABS(L74)+0.3*ABS(K74))*SIGN(L74)</f>
        <v>-6.6213390624999997</v>
      </c>
      <c r="O74" s="14">
        <f ca="1">F74+M74</f>
        <v>2.6140828124999995</v>
      </c>
      <c r="P74" s="14">
        <f ca="1">F74-M74</f>
        <v>-3.3962390624999994</v>
      </c>
      <c r="Q74" s="14">
        <f ca="1">F74+N74</f>
        <v>-7.0124171874999996</v>
      </c>
      <c r="R74" s="14">
        <f ca="1">F74-N74</f>
        <v>6.2302609374999998</v>
      </c>
    </row>
    <row r="75" spans="1:26" s="10" customFormat="1" x14ac:dyDescent="0.35">
      <c r="D75" s="12" t="s">
        <v>55</v>
      </c>
      <c r="E75" s="14">
        <f t="shared" ref="E75:F75" ca="1" si="33">E61+(E54-E61)/$M50*$M49</f>
        <v>18.519171875000001</v>
      </c>
      <c r="F75" s="14">
        <f t="shared" ca="1" si="33"/>
        <v>10.955328124999999</v>
      </c>
      <c r="G75" s="14">
        <f ca="1">G61+(G54-G61)/$M50*$M49</f>
        <v>-40.104625000000006</v>
      </c>
      <c r="H75" s="14">
        <f t="shared" ref="H75:J75" ca="1" si="34">H61+(H54-H61)/$M50*$M49</f>
        <v>-4.341984375</v>
      </c>
      <c r="I75" s="14">
        <f t="shared" ca="1" si="34"/>
        <v>-0.43415625000000002</v>
      </c>
      <c r="J75" s="14">
        <f t="shared" ca="1" si="34"/>
        <v>-0.63870312500000004</v>
      </c>
      <c r="K75" s="14">
        <f t="shared" ref="K75:L78" ca="1" si="35">(ABS(G75)+ABS(I75))*SIGN(G75)</f>
        <v>-40.538781250000007</v>
      </c>
      <c r="L75" s="14">
        <f t="shared" ca="1" si="35"/>
        <v>-4.9806875000000002</v>
      </c>
      <c r="M75" s="14">
        <f t="shared" ca="1" si="31"/>
        <v>-42.032987500000004</v>
      </c>
      <c r="N75" s="14">
        <f t="shared" ca="1" si="32"/>
        <v>-17.142321875</v>
      </c>
      <c r="O75" s="14">
        <f t="shared" ref="O75:O77" ca="1" si="36">F75+M75</f>
        <v>-31.077659375000003</v>
      </c>
      <c r="P75" s="14">
        <f t="shared" ref="P75:P77" ca="1" si="37">F75-M75</f>
        <v>52.988315625000006</v>
      </c>
      <c r="Q75" s="14">
        <f t="shared" ref="Q75:Q77" ca="1" si="38">F75+N75</f>
        <v>-6.186993750000001</v>
      </c>
      <c r="R75" s="14">
        <f t="shared" ref="R75:R77" ca="1" si="39">F75-N75</f>
        <v>28.097650000000002</v>
      </c>
    </row>
    <row r="76" spans="1:26" s="10" customFormat="1" x14ac:dyDescent="0.35">
      <c r="D76" s="12" t="s">
        <v>56</v>
      </c>
      <c r="E76" s="14">
        <f ca="1">E69</f>
        <v>0.54200000000000004</v>
      </c>
      <c r="F76" s="14">
        <f t="shared" ref="F76:J77" ca="1" si="40">F69</f>
        <v>0.34</v>
      </c>
      <c r="G76" s="14">
        <f t="shared" ca="1" si="40"/>
        <v>-0.77500000000000002</v>
      </c>
      <c r="H76" s="14">
        <f t="shared" ca="1" si="40"/>
        <v>6.54</v>
      </c>
      <c r="I76" s="14">
        <f t="shared" ca="1" si="40"/>
        <v>0.46500000000000002</v>
      </c>
      <c r="J76" s="14">
        <f t="shared" ca="1" si="40"/>
        <v>0.68400000000000005</v>
      </c>
      <c r="K76" s="14">
        <f t="shared" ca="1" si="35"/>
        <v>-1.24</v>
      </c>
      <c r="L76" s="14">
        <f t="shared" ca="1" si="35"/>
        <v>7.2240000000000002</v>
      </c>
      <c r="M76" s="14">
        <f t="shared" ca="1" si="31"/>
        <v>-3.4071999999999996</v>
      </c>
      <c r="N76" s="14">
        <f t="shared" ca="1" si="32"/>
        <v>7.5960000000000001</v>
      </c>
      <c r="O76" s="14">
        <f t="shared" ca="1" si="36"/>
        <v>-3.0671999999999997</v>
      </c>
      <c r="P76" s="14">
        <f t="shared" ca="1" si="37"/>
        <v>3.7471999999999994</v>
      </c>
      <c r="Q76" s="14">
        <f t="shared" ca="1" si="38"/>
        <v>7.9359999999999999</v>
      </c>
      <c r="R76" s="14">
        <f t="shared" ca="1" si="39"/>
        <v>-7.2560000000000002</v>
      </c>
    </row>
    <row r="77" spans="1:26" s="10" customFormat="1" x14ac:dyDescent="0.35">
      <c r="D77" s="12" t="s">
        <v>57</v>
      </c>
      <c r="E77" s="14">
        <f ca="1">E70</f>
        <v>-15.055</v>
      </c>
      <c r="F77" s="14">
        <f t="shared" ca="1" si="40"/>
        <v>-8.8949999999999996</v>
      </c>
      <c r="G77" s="14">
        <f t="shared" ca="1" si="40"/>
        <v>35.735999999999997</v>
      </c>
      <c r="H77" s="14">
        <f t="shared" ca="1" si="40"/>
        <v>3.9239999999999999</v>
      </c>
      <c r="I77" s="14">
        <f t="shared" ca="1" si="40"/>
        <v>0.41899999999999998</v>
      </c>
      <c r="J77" s="14">
        <f t="shared" ca="1" si="40"/>
        <v>0.61699999999999999</v>
      </c>
      <c r="K77" s="14">
        <f t="shared" ca="1" si="35"/>
        <v>36.154999999999994</v>
      </c>
      <c r="L77" s="14">
        <f t="shared" ca="1" si="35"/>
        <v>4.5410000000000004</v>
      </c>
      <c r="M77" s="14">
        <f t="shared" ca="1" si="31"/>
        <v>37.517299999999992</v>
      </c>
      <c r="N77" s="14">
        <f t="shared" ca="1" si="32"/>
        <v>15.387499999999998</v>
      </c>
      <c r="O77" s="14">
        <f t="shared" ca="1" si="36"/>
        <v>28.622299999999992</v>
      </c>
      <c r="P77" s="14">
        <f t="shared" ca="1" si="37"/>
        <v>-46.412299999999988</v>
      </c>
      <c r="Q77" s="14">
        <f t="shared" ca="1" si="38"/>
        <v>6.4924999999999979</v>
      </c>
      <c r="R77" s="14">
        <f t="shared" ca="1" si="39"/>
        <v>-24.282499999999999</v>
      </c>
    </row>
    <row r="78" spans="1:26" s="10" customFormat="1" x14ac:dyDescent="0.35">
      <c r="D78" s="12" t="s">
        <v>12</v>
      </c>
      <c r="E78" s="14">
        <f ca="1">E64+K64</f>
        <v>-212.08799999999999</v>
      </c>
      <c r="F78" s="14">
        <f ca="1">F64+L64</f>
        <v>-125.44499999999999</v>
      </c>
      <c r="G78" s="14">
        <f t="shared" ref="G78:J78" ca="1" si="41">G64</f>
        <v>3.6980000000000004</v>
      </c>
      <c r="H78" s="14">
        <f t="shared" ca="1" si="41"/>
        <v>0.70599999999999996</v>
      </c>
      <c r="I78" s="14">
        <f t="shared" ca="1" si="41"/>
        <v>7.0999999999999994E-2</v>
      </c>
      <c r="J78" s="14">
        <f t="shared" ca="1" si="41"/>
        <v>0.10299999999999999</v>
      </c>
      <c r="K78" s="14">
        <f t="shared" ca="1" si="35"/>
        <v>3.7690000000000006</v>
      </c>
      <c r="L78" s="14">
        <f t="shared" ca="1" si="35"/>
        <v>0.80899999999999994</v>
      </c>
      <c r="M78" s="14">
        <f t="shared" ca="1" si="31"/>
        <v>4.0117000000000003</v>
      </c>
      <c r="N78" s="14">
        <f t="shared" ca="1" si="32"/>
        <v>1.9397</v>
      </c>
      <c r="O78" s="14">
        <f ca="1">F78+M78</f>
        <v>-121.43329999999999</v>
      </c>
      <c r="P78" s="14">
        <f ca="1">F78-M78</f>
        <v>-129.45669999999998</v>
      </c>
      <c r="Q78" s="14">
        <f ca="1">F78+N78</f>
        <v>-123.50529999999999</v>
      </c>
      <c r="R78" s="14">
        <f ca="1">F78-N78</f>
        <v>-127.3847</v>
      </c>
    </row>
    <row r="79" spans="1:26" s="10" customFormat="1" x14ac:dyDescent="0.35"/>
    <row r="80" spans="1:26" s="10" customFormat="1" x14ac:dyDescent="0.35">
      <c r="A80" s="12" t="s">
        <v>21</v>
      </c>
      <c r="B80" s="11" t="s">
        <v>60</v>
      </c>
      <c r="C80" s="12" t="s">
        <v>45</v>
      </c>
      <c r="E80" s="15" t="s">
        <v>46</v>
      </c>
      <c r="F80" s="13" t="s">
        <v>65</v>
      </c>
      <c r="G80" s="13" t="s">
        <v>66</v>
      </c>
      <c r="H80" s="13" t="s">
        <v>67</v>
      </c>
      <c r="I80" s="13" t="s">
        <v>68</v>
      </c>
      <c r="J80" s="13" t="s">
        <v>69</v>
      </c>
      <c r="K80" s="15" t="s">
        <v>65</v>
      </c>
      <c r="L80" s="15" t="s">
        <v>66</v>
      </c>
      <c r="M80" s="15" t="s">
        <v>67</v>
      </c>
      <c r="N80" s="15" t="s">
        <v>68</v>
      </c>
      <c r="P80" s="13" t="s">
        <v>46</v>
      </c>
      <c r="Q80" s="13" t="s">
        <v>65</v>
      </c>
      <c r="R80" s="13" t="s">
        <v>66</v>
      </c>
      <c r="S80" s="13" t="s">
        <v>67</v>
      </c>
      <c r="T80" s="13" t="s">
        <v>68</v>
      </c>
      <c r="U80" s="13" t="s">
        <v>13</v>
      </c>
      <c r="V80" s="16" t="s">
        <v>70</v>
      </c>
      <c r="W80" s="7" t="s">
        <v>71</v>
      </c>
      <c r="X80" s="7" t="s">
        <v>72</v>
      </c>
      <c r="Y80" s="8"/>
      <c r="Z80" s="5"/>
    </row>
    <row r="81" spans="1:27" x14ac:dyDescent="0.35">
      <c r="A81" s="1">
        <f ca="1">B48</f>
        <v>18</v>
      </c>
      <c r="D81" s="1" t="s">
        <v>54</v>
      </c>
      <c r="E81" s="17">
        <f ca="1">E67</f>
        <v>0.84353124999999995</v>
      </c>
      <c r="F81" s="4">
        <f t="shared" ref="F81:I82" ca="1" si="42">O67</f>
        <v>-5.7247828125000009</v>
      </c>
      <c r="G81" s="4">
        <f t="shared" ca="1" si="42"/>
        <v>6.7769390625000003</v>
      </c>
      <c r="H81" s="18">
        <f t="shared" ca="1" si="42"/>
        <v>14.553917187500002</v>
      </c>
      <c r="I81" s="18">
        <f t="shared" ca="1" si="42"/>
        <v>-13.501760937500002</v>
      </c>
      <c r="J81" s="4" t="str">
        <f>INDEX($N$34:$N$45,MATCH(A83,$L$34:$L$45,-1),1)</f>
        <v>---</v>
      </c>
      <c r="K81" s="17">
        <f ca="1">MAX(ABS(F81),IF(J81="---",0,0.3*J81))</f>
        <v>5.7247828125000009</v>
      </c>
      <c r="L81" s="17">
        <f ca="1">MAX(ABS(G81),IF(J81="---",0,0.3*J81))</f>
        <v>6.7769390625000003</v>
      </c>
      <c r="M81" s="17">
        <f ca="1">MAX(ABS(H81),J81)</f>
        <v>14.553917187500002</v>
      </c>
      <c r="N81" s="17">
        <f ca="1">MAX(ABS(I81),J81)</f>
        <v>13.501760937500002</v>
      </c>
      <c r="O81" s="6" t="s">
        <v>73</v>
      </c>
      <c r="P81" s="19">
        <f ca="1">MAX(E81-$Z49*(1-((0.48*$Z48+E83)/(0.48*$Z48))^2),0)/(($F49-2*$F50)*$O$2)*1000</f>
        <v>0</v>
      </c>
      <c r="Q81" s="19">
        <f ca="1">MAX(K81-$Z49*(1-((0.48*$Z48+K83)/(0.48*$Z48))^2),0)/(($F49-2*$F50)*$O$2)*1000</f>
        <v>0</v>
      </c>
      <c r="R81" s="19">
        <f t="shared" ref="R81:S81" ca="1" si="43">MAX(L81-$Z49*(1-((0.48*$Z48+L83)/(0.48*$Z48))^2),0)/(($F49-2*$F50)*$O$2)*1000</f>
        <v>0</v>
      </c>
      <c r="S81" s="19">
        <f t="shared" ca="1" si="43"/>
        <v>0</v>
      </c>
      <c r="T81" s="19">
        <f ca="1">MAX(N81-$Z49*(1-((0.48*$Z48+N83)/(0.48*$Z48))^2),0)/(($F49-2*$F50)*$O$2)*1000</f>
        <v>0</v>
      </c>
      <c r="U81" s="17">
        <f ca="1">MAX(P81:T81)</f>
        <v>0</v>
      </c>
      <c r="V81" s="49">
        <v>9.36</v>
      </c>
      <c r="W81" s="8">
        <f>2*V81*$O$2/10</f>
        <v>732.52173913043475</v>
      </c>
      <c r="X81" s="4">
        <f>W81*(F49-2*F50)/200</f>
        <v>80.577391304347827</v>
      </c>
      <c r="Y81" s="1"/>
      <c r="Z81" s="5"/>
    </row>
    <row r="82" spans="1:27" x14ac:dyDescent="0.35">
      <c r="A82" s="12" t="s">
        <v>31</v>
      </c>
      <c r="D82" s="1" t="s">
        <v>55</v>
      </c>
      <c r="E82" s="17">
        <f ca="1">E68</f>
        <v>-22.130171874999998</v>
      </c>
      <c r="F82" s="18">
        <f t="shared" ca="1" si="42"/>
        <v>46.548859374999999</v>
      </c>
      <c r="G82" s="18">
        <f t="shared" ca="1" si="42"/>
        <v>-72.669515625000003</v>
      </c>
      <c r="H82" s="4">
        <f t="shared" ca="1" si="42"/>
        <v>11.49699375</v>
      </c>
      <c r="I82" s="4">
        <f t="shared" ca="1" si="42"/>
        <v>-37.617649999999998</v>
      </c>
      <c r="J82" s="4" t="str">
        <f>INDEX($O$34:$O$45,MATCH(A83,$L$34:$L$45,-1),1)</f>
        <v>---</v>
      </c>
      <c r="K82" s="17">
        <f ca="1">MAX(ABS(F82),J82)</f>
        <v>46.548859374999999</v>
      </c>
      <c r="L82" s="17">
        <f ca="1">MAX(ABS(G82),J82)</f>
        <v>72.669515625000003</v>
      </c>
      <c r="M82" s="17">
        <f ca="1">MAX(ABS(H82),IF(J82="---",0,0.3*J82))</f>
        <v>11.49699375</v>
      </c>
      <c r="N82" s="17">
        <f ca="1">MAX(ABS(I82),IF(J82="---",0,0.3*J82))</f>
        <v>37.617649999999998</v>
      </c>
      <c r="O82" s="6" t="s">
        <v>74</v>
      </c>
      <c r="P82" s="19">
        <f ca="1">MAX(E82-$Z50*(1-((0.48*$Z48+E83)/(0.48*$Z48))^2),0)/(($F48-2*$F50)*$O$2)*1000</f>
        <v>0</v>
      </c>
      <c r="Q82" s="19">
        <f ca="1">MAX(K82-$Z50*(1-((0.48*$Z48+K83)/(0.48*$Z48))^2),0)/(($F48-2*$F50)*$O$2)*1000</f>
        <v>0.24130701013872871</v>
      </c>
      <c r="R82" s="19">
        <f t="shared" ref="R82:T82" ca="1" si="44">MAX(L82-$Z50*(1-((0.48*$Z48+L83)/(0.48*$Z48))^2),0)/(($F48-2*$F50)*$O$2)*1000</f>
        <v>1.2123833451758887</v>
      </c>
      <c r="S82" s="19">
        <f t="shared" ca="1" si="44"/>
        <v>0</v>
      </c>
      <c r="T82" s="19">
        <f t="shared" ca="1" si="44"/>
        <v>0</v>
      </c>
      <c r="U82" s="17">
        <f ca="1">MAX(P82:T82)</f>
        <v>1.2123833451758887</v>
      </c>
      <c r="V82" s="49">
        <v>7.82</v>
      </c>
      <c r="W82" s="8">
        <f>2*V82*$O$2/10</f>
        <v>612.00000000000011</v>
      </c>
      <c r="X82" s="4">
        <f>W82*(F48-2*F50)/200</f>
        <v>189.72000000000003</v>
      </c>
      <c r="Y82" s="1"/>
      <c r="Z82" s="5"/>
    </row>
    <row r="83" spans="1:27" x14ac:dyDescent="0.35">
      <c r="A83" s="1">
        <f>B49</f>
        <v>5</v>
      </c>
      <c r="D83" s="1" t="s">
        <v>12</v>
      </c>
      <c r="E83" s="20">
        <f ca="1">E71</f>
        <v>-212.08799999999999</v>
      </c>
      <c r="F83" s="8">
        <f ca="1">O71</f>
        <v>-121.43329999999999</v>
      </c>
      <c r="G83" s="8">
        <f ca="1">P71</f>
        <v>-129.45669999999998</v>
      </c>
      <c r="H83" s="8">
        <f ca="1">Q71</f>
        <v>-123.50529999999999</v>
      </c>
      <c r="I83" s="8">
        <f ca="1">R71</f>
        <v>-127.3847</v>
      </c>
      <c r="K83" s="17">
        <f ca="1">F83</f>
        <v>-121.43329999999999</v>
      </c>
      <c r="L83" s="17">
        <f t="shared" ref="L83:N83" ca="1" si="45">G83</f>
        <v>-129.45669999999998</v>
      </c>
      <c r="M83" s="17">
        <f t="shared" ca="1" si="45"/>
        <v>-123.50529999999999</v>
      </c>
      <c r="N83" s="17">
        <f t="shared" ca="1" si="45"/>
        <v>-127.3847</v>
      </c>
    </row>
    <row r="84" spans="1:27" x14ac:dyDescent="0.35">
      <c r="D84" s="7" t="s">
        <v>75</v>
      </c>
      <c r="E84" s="4">
        <f ca="1">($Z49+$X81)*(1-ABS((0.48*$Z48+E83)/(0.48*$Z48+$W81))^(1+1/(1+$W81/$Z48)))</f>
        <v>121.08487955078093</v>
      </c>
      <c r="K84" s="4">
        <f t="shared" ref="K84:N84" ca="1" si="46">($Z49+$X81)*(1-ABS((0.48*$Z48+K83)/(0.48*$Z48+$W81))^(1+1/(1+$W81/$Z48)))</f>
        <v>111.86956356545045</v>
      </c>
      <c r="L84" s="4">
        <f t="shared" ca="1" si="46"/>
        <v>112.70656427961327</v>
      </c>
      <c r="M84" s="4">
        <f t="shared" ca="1" si="46"/>
        <v>112.08611070582251</v>
      </c>
      <c r="N84" s="4">
        <f t="shared" ca="1" si="46"/>
        <v>112.49080961078923</v>
      </c>
    </row>
    <row r="85" spans="1:27" x14ac:dyDescent="0.35">
      <c r="D85" s="7" t="s">
        <v>76</v>
      </c>
      <c r="E85" s="4">
        <f ca="1">($Z50+$X82)*(1-ABS((0.48*$Z48+E83)/(0.48*$Z48+$W82))^(1+1/(1+$W82/$Z48)))</f>
        <v>269.02605274149693</v>
      </c>
      <c r="K85" s="4">
        <f t="shared" ref="K85:N85" ca="1" si="47">($Z50+$X82)*(1-ABS((0.48*$Z48+K83)/(0.48*$Z48+$W82))^(1+1/(1+$W82/$Z48)))</f>
        <v>245.04176763859098</v>
      </c>
      <c r="L85" s="4">
        <f t="shared" ca="1" si="47"/>
        <v>247.2220774554815</v>
      </c>
      <c r="M85" s="4">
        <f t="shared" ca="1" si="47"/>
        <v>245.60588769760827</v>
      </c>
      <c r="N85" s="4">
        <f t="shared" ca="1" si="47"/>
        <v>246.6600910719259</v>
      </c>
    </row>
    <row r="86" spans="1:27" x14ac:dyDescent="0.35">
      <c r="A86" t="str">
        <f ca="1">IF(MAX(E86:N86)&gt;1,"non verificato","verificato")</f>
        <v>verificato</v>
      </c>
      <c r="D86" s="7" t="s">
        <v>77</v>
      </c>
      <c r="E86" s="3">
        <f ca="1">ABS(E81/E84)^1.5+ABS(E82/E85)^1.5</f>
        <v>2.4174592044771959E-2</v>
      </c>
      <c r="K86" s="3">
        <f t="shared" ref="K86:N86" ca="1" si="48">ABS(K81/K84)^1.5+ABS(K82/K85)^1.5</f>
        <v>9.4371184946531544E-2</v>
      </c>
      <c r="L86" s="3">
        <f t="shared" ca="1" si="48"/>
        <v>0.17411105966934395</v>
      </c>
      <c r="M86" s="3">
        <f t="shared" ca="1" si="48"/>
        <v>5.6916699968641161E-2</v>
      </c>
      <c r="N86" s="3">
        <f t="shared" ca="1" si="48"/>
        <v>0.10114031887799338</v>
      </c>
    </row>
    <row r="88" spans="1:27" x14ac:dyDescent="0.35">
      <c r="B88" s="9" t="s">
        <v>60</v>
      </c>
      <c r="C88" s="1" t="s">
        <v>59</v>
      </c>
      <c r="D88" s="10"/>
      <c r="E88" s="15" t="s">
        <v>46</v>
      </c>
      <c r="F88" s="13" t="s">
        <v>65</v>
      </c>
      <c r="G88" s="13" t="s">
        <v>66</v>
      </c>
      <c r="H88" s="13" t="s">
        <v>67</v>
      </c>
      <c r="I88" s="13" t="s">
        <v>68</v>
      </c>
      <c r="J88" s="13" t="s">
        <v>69</v>
      </c>
      <c r="K88" s="15" t="s">
        <v>65</v>
      </c>
      <c r="L88" s="15" t="s">
        <v>66</v>
      </c>
      <c r="M88" s="15" t="s">
        <v>67</v>
      </c>
      <c r="N88" s="15" t="s">
        <v>68</v>
      </c>
      <c r="O88" s="10"/>
      <c r="P88" s="13" t="s">
        <v>46</v>
      </c>
      <c r="Q88" s="13" t="s">
        <v>65</v>
      </c>
      <c r="R88" s="13" t="s">
        <v>66</v>
      </c>
      <c r="S88" s="13" t="s">
        <v>67</v>
      </c>
      <c r="T88" s="13" t="s">
        <v>68</v>
      </c>
      <c r="U88" s="13" t="s">
        <v>13</v>
      </c>
      <c r="V88" s="16" t="s">
        <v>70</v>
      </c>
      <c r="W88" s="7" t="s">
        <v>71</v>
      </c>
      <c r="X88" s="7" t="s">
        <v>72</v>
      </c>
    </row>
    <row r="89" spans="1:27" x14ac:dyDescent="0.35">
      <c r="D89" s="1" t="s">
        <v>54</v>
      </c>
      <c r="E89" s="17">
        <f ca="1">E74</f>
        <v>-0.61953124999999998</v>
      </c>
      <c r="F89" s="4">
        <f t="shared" ref="F89:I90" ca="1" si="49">O74</f>
        <v>2.6140828124999995</v>
      </c>
      <c r="G89" s="4">
        <f t="shared" ca="1" si="49"/>
        <v>-3.3962390624999994</v>
      </c>
      <c r="H89" s="18">
        <f t="shared" ca="1" si="49"/>
        <v>-7.0124171874999996</v>
      </c>
      <c r="I89" s="18">
        <f t="shared" ca="1" si="49"/>
        <v>6.2302609374999998</v>
      </c>
      <c r="J89" s="4">
        <f>INDEX($N$34:$N$45,MATCH(A83,$L$34:$L$45,-1)+1,1)</f>
        <v>29.64</v>
      </c>
      <c r="K89" s="17">
        <f ca="1">MAX(ABS(F89),IF(J89="---",0,0.3*J89))</f>
        <v>8.8919999999999995</v>
      </c>
      <c r="L89" s="17">
        <f ca="1">MAX(ABS(G89),IF(J89="---",0,0.3*J89))</f>
        <v>8.8919999999999995</v>
      </c>
      <c r="M89" s="17">
        <f ca="1">MAX(ABS(H89),J89)</f>
        <v>29.64</v>
      </c>
      <c r="N89" s="17">
        <f ca="1">MAX(ABS(I89),J89)</f>
        <v>29.64</v>
      </c>
      <c r="O89" s="6" t="s">
        <v>73</v>
      </c>
      <c r="P89" s="19">
        <f t="shared" ref="P89" ca="1" si="50">MAX(E89-$Z49*(1-((0.48*$Z48+E91)/(0.48*$Z48))^2),0)/(($F49-2*$F50)*$O$2)*1000</f>
        <v>0</v>
      </c>
      <c r="Q89" s="19">
        <f ca="1">MAX(K89-$Z49*(1-((0.48*$Z48+K91)/(0.48*$Z48))^2),0)/(($F49-2*$F50)*$O$2)*1000</f>
        <v>0</v>
      </c>
      <c r="R89" s="19">
        <f ca="1">MAX(L89-$Z49*(1-((0.48*$Z48+L91)/(0.48*$Z48))^2),0)/(($F49-2*$F50)*$O$2)*1000</f>
        <v>0</v>
      </c>
      <c r="S89" s="19">
        <f ca="1">MAX(M89-$Z49*(1-((0.48*$Z48+M91)/(0.48*$Z48))^2),0)/(($F49-2*$F50)*$O$2)*1000</f>
        <v>1.384104838709062</v>
      </c>
      <c r="T89" s="19">
        <f ca="1">MAX(N89-$Z49*(1-((0.48*$Z48+N91)/(0.48*$Z48))^2),0)/(($F49-2*$F50)*$O$2)*1000</f>
        <v>1.3224472794287603</v>
      </c>
      <c r="U89" s="17">
        <f ca="1">MAX(P89:T89)</f>
        <v>1.384104838709062</v>
      </c>
      <c r="V89" s="49">
        <v>9.36</v>
      </c>
      <c r="W89" s="8">
        <f>2*V89*$O$2/10</f>
        <v>732.52173913043475</v>
      </c>
      <c r="X89" s="4">
        <f>W89*(F49-2*F50)/200</f>
        <v>80.577391304347827</v>
      </c>
    </row>
    <row r="90" spans="1:27" x14ac:dyDescent="0.35">
      <c r="D90" s="1" t="s">
        <v>55</v>
      </c>
      <c r="E90" s="17">
        <f ca="1">E75</f>
        <v>18.519171875000001</v>
      </c>
      <c r="F90" s="18">
        <f t="shared" ca="1" si="49"/>
        <v>-31.077659375000003</v>
      </c>
      <c r="G90" s="18">
        <f t="shared" ca="1" si="49"/>
        <v>52.988315625000006</v>
      </c>
      <c r="H90" s="4">
        <f t="shared" ca="1" si="49"/>
        <v>-6.186993750000001</v>
      </c>
      <c r="I90" s="4">
        <f t="shared" ca="1" si="49"/>
        <v>28.097650000000002</v>
      </c>
      <c r="J90" s="4">
        <f>INDEX($O$34:$O$45,MATCH(A83,$L$34:$L$45,-1)+1,1)</f>
        <v>111.64400000000001</v>
      </c>
      <c r="K90" s="17">
        <f ca="1">MAX(ABS(F90),J90)</f>
        <v>111.64400000000001</v>
      </c>
      <c r="L90" s="17">
        <f ca="1">MAX(ABS(G90),J90)</f>
        <v>111.64400000000001</v>
      </c>
      <c r="M90" s="17">
        <f ca="1">MAX(ABS(H90),IF(J90="---",0,0.3*J90))</f>
        <v>33.493200000000002</v>
      </c>
      <c r="N90" s="17">
        <f ca="1">MAX(ABS(I90),IF(J90="---",0,0.3*J90))</f>
        <v>33.493200000000002</v>
      </c>
      <c r="O90" s="6" t="s">
        <v>74</v>
      </c>
      <c r="P90" s="19">
        <f t="shared" ref="P90" ca="1" si="51">MAX(E90-$Z50*(1-((0.48*$Z48+E91)/(0.48*$Z48))^2),0)/(($F48-2*$F50)*$O$2)*1000</f>
        <v>0</v>
      </c>
      <c r="Q90" s="19">
        <f ca="1">MAX(K90-$Z50*(1-((0.48*$Z48+K91)/(0.48*$Z48))^2),0)/(($F48-2*$F50)*$O$2)*1000</f>
        <v>2.924440046653066</v>
      </c>
      <c r="R90" s="19">
        <f ca="1">MAX(L90-$Z50*(1-((0.48*$Z48+L91)/(0.48*$Z48))^2),0)/(($F48-2*$F50)*$O$2)*1000</f>
        <v>2.8188585075862833</v>
      </c>
      <c r="S90" s="19">
        <f ca="1">MAX(M90-$Z50*(1-((0.48*$Z48+M91)/(0.48*$Z48))^2),0)/(($F48-2*$F50)*$O$2)*1000</f>
        <v>0</v>
      </c>
      <c r="T90" s="19">
        <f ca="1">MAX(N90-$Z50*(1-((0.48*$Z48+N91)/(0.48*$Z48))^2),0)/(($F48-2*$F50)*$O$2)*1000</f>
        <v>0</v>
      </c>
      <c r="U90" s="17">
        <f ca="1">MAX(P90:T90)</f>
        <v>2.924440046653066</v>
      </c>
      <c r="V90" s="49">
        <v>7.82</v>
      </c>
      <c r="W90" s="8">
        <f>2*V90*$O$2/10</f>
        <v>612.00000000000011</v>
      </c>
      <c r="X90" s="4">
        <f>W90*(F48-2*F50)/200</f>
        <v>189.72000000000003</v>
      </c>
    </row>
    <row r="91" spans="1:27" x14ac:dyDescent="0.35">
      <c r="D91" s="1" t="s">
        <v>12</v>
      </c>
      <c r="E91" s="20">
        <f ca="1">E78</f>
        <v>-212.08799999999999</v>
      </c>
      <c r="F91" s="8">
        <f ca="1">O78</f>
        <v>-121.43329999999999</v>
      </c>
      <c r="G91" s="8">
        <f ca="1">P78</f>
        <v>-129.45669999999998</v>
      </c>
      <c r="H91" s="8">
        <f ca="1">Q78</f>
        <v>-123.50529999999999</v>
      </c>
      <c r="I91" s="8">
        <f ca="1">R78</f>
        <v>-127.3847</v>
      </c>
      <c r="K91" s="17">
        <f ca="1">F91</f>
        <v>-121.43329999999999</v>
      </c>
      <c r="L91" s="17">
        <f t="shared" ref="L91:N91" ca="1" si="52">G91</f>
        <v>-129.45669999999998</v>
      </c>
      <c r="M91" s="17">
        <f t="shared" ca="1" si="52"/>
        <v>-123.50529999999999</v>
      </c>
      <c r="N91" s="17">
        <f t="shared" ca="1" si="52"/>
        <v>-127.3847</v>
      </c>
    </row>
    <row r="92" spans="1:27" x14ac:dyDescent="0.35">
      <c r="D92" s="7" t="s">
        <v>75</v>
      </c>
      <c r="E92" s="4">
        <f ca="1">($Z49+$X89)*(1-ABS((0.48*$Z48+E91)/(0.48*$Z48+$W89))^(1+1/(1+$W89/$Z48)))</f>
        <v>121.08487955078093</v>
      </c>
      <c r="K92" s="4">
        <f t="shared" ref="K92:N92" ca="1" si="53">($Z49+$X89)*(1-ABS((0.48*$Z48+K91)/(0.48*$Z48+$W89))^(1+1/(1+$W89/$Z48)))</f>
        <v>111.86956356545045</v>
      </c>
      <c r="L92" s="4">
        <f t="shared" ca="1" si="53"/>
        <v>112.70656427961327</v>
      </c>
      <c r="M92" s="4">
        <f t="shared" ca="1" si="53"/>
        <v>112.08611070582251</v>
      </c>
      <c r="N92" s="4">
        <f t="shared" ca="1" si="53"/>
        <v>112.49080961078923</v>
      </c>
    </row>
    <row r="93" spans="1:27" x14ac:dyDescent="0.35">
      <c r="D93" s="7" t="s">
        <v>76</v>
      </c>
      <c r="E93" s="4">
        <f ca="1">($Z50+$X90)*(1-ABS((0.48*$Z48+E91)/(0.48*$Z48+$W90))^(1+1/(1+$W90/$Z48)))</f>
        <v>269.02605274149693</v>
      </c>
      <c r="K93" s="4">
        <f t="shared" ref="K93:N93" ca="1" si="54">($Z50+$X90)*(1-ABS((0.48*$Z48+K91)/(0.48*$Z48+$W90))^(1+1/(1+$W90/$Z48)))</f>
        <v>245.04176763859098</v>
      </c>
      <c r="L93" s="4">
        <f t="shared" ca="1" si="54"/>
        <v>247.2220774554815</v>
      </c>
      <c r="M93" s="4">
        <f t="shared" ca="1" si="54"/>
        <v>245.60588769760827</v>
      </c>
      <c r="N93" s="4">
        <f t="shared" ca="1" si="54"/>
        <v>246.6600910719259</v>
      </c>
    </row>
    <row r="94" spans="1:27" x14ac:dyDescent="0.35">
      <c r="A94" t="str">
        <f ca="1">IF(MAX(E94:N94)&gt;1,"non verificato","verificato")</f>
        <v>verificato</v>
      </c>
      <c r="D94" s="7" t="s">
        <v>77</v>
      </c>
      <c r="E94" s="3">
        <f ca="1">ABS(E89/E92)^1.5+ABS(E90/E93)^1.5</f>
        <v>1.8426942336757894E-2</v>
      </c>
      <c r="K94" s="3">
        <f t="shared" ref="K94:N94" ca="1" si="55">ABS(K89/K92)^1.5+ABS(K90/K93)^1.5</f>
        <v>0.32994329071534934</v>
      </c>
      <c r="L94" s="3">
        <f t="shared" ca="1" si="55"/>
        <v>0.32563478631271608</v>
      </c>
      <c r="M94" s="3">
        <f t="shared" ca="1" si="55"/>
        <v>0.18634352560801071</v>
      </c>
      <c r="N94" s="3">
        <f t="shared" ca="1" si="55"/>
        <v>0.18528785592867492</v>
      </c>
    </row>
    <row r="95" spans="1:27" x14ac:dyDescent="0.35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</row>
    <row r="97" spans="1:27" x14ac:dyDescent="0.35">
      <c r="A97" t="s">
        <v>21</v>
      </c>
      <c r="B97" s="1">
        <f ca="1">$A$5</f>
        <v>18</v>
      </c>
      <c r="D97" t="s">
        <v>22</v>
      </c>
      <c r="E97" s="1" t="s">
        <v>23</v>
      </c>
      <c r="F97" s="46">
        <v>70</v>
      </c>
      <c r="G97" t="s">
        <v>24</v>
      </c>
      <c r="H97" t="s">
        <v>25</v>
      </c>
      <c r="L97" t="s">
        <v>26</v>
      </c>
      <c r="M97" s="46">
        <v>30</v>
      </c>
      <c r="N97" t="s">
        <v>24</v>
      </c>
      <c r="O97" t="s">
        <v>27</v>
      </c>
      <c r="V97" t="s">
        <v>28</v>
      </c>
      <c r="W97" s="1">
        <f ca="1">MATCH(B98,$C$5:$C$27,-1)</f>
        <v>5</v>
      </c>
      <c r="Y97" s="7" t="s">
        <v>29</v>
      </c>
      <c r="Z97" s="8">
        <f>F97*F98*$O$1/10</f>
        <v>2975</v>
      </c>
      <c r="AA97" s="5" t="s">
        <v>30</v>
      </c>
    </row>
    <row r="98" spans="1:27" x14ac:dyDescent="0.35">
      <c r="A98" t="s">
        <v>31</v>
      </c>
      <c r="B98" s="51">
        <f>MAX(1,B49-1)</f>
        <v>4</v>
      </c>
      <c r="E98" s="1" t="s">
        <v>32</v>
      </c>
      <c r="F98" s="46">
        <v>30</v>
      </c>
      <c r="G98" t="s">
        <v>24</v>
      </c>
      <c r="H98" t="s">
        <v>33</v>
      </c>
      <c r="L98" t="s">
        <v>34</v>
      </c>
      <c r="M98" s="46">
        <v>30</v>
      </c>
      <c r="N98" t="s">
        <v>24</v>
      </c>
      <c r="O98" t="s">
        <v>35</v>
      </c>
      <c r="Y98" s="7" t="s">
        <v>36</v>
      </c>
      <c r="Z98" s="1">
        <f>0.12*Z97*F98/100</f>
        <v>107.1</v>
      </c>
      <c r="AA98" s="5" t="s">
        <v>37</v>
      </c>
    </row>
    <row r="99" spans="1:27" x14ac:dyDescent="0.35">
      <c r="B99" s="53" t="str">
        <f>IF(B98=B49,"duplicato","")</f>
        <v/>
      </c>
      <c r="E99" s="1" t="s">
        <v>38</v>
      </c>
      <c r="F99" s="46">
        <v>4</v>
      </c>
      <c r="G99" t="s">
        <v>24</v>
      </c>
      <c r="H99" t="s">
        <v>39</v>
      </c>
      <c r="L99" t="s">
        <v>40</v>
      </c>
      <c r="M99" s="48">
        <v>320</v>
      </c>
      <c r="N99" t="s">
        <v>24</v>
      </c>
      <c r="O99" t="s">
        <v>41</v>
      </c>
      <c r="Y99" s="7" t="s">
        <v>42</v>
      </c>
      <c r="Z99" s="1">
        <f>0.12*Z97*F97/100</f>
        <v>249.9</v>
      </c>
      <c r="AA99" s="5" t="s">
        <v>37</v>
      </c>
    </row>
    <row r="101" spans="1:27" x14ac:dyDescent="0.35">
      <c r="A101" t="s">
        <v>43</v>
      </c>
      <c r="B101" s="9" t="s">
        <v>44</v>
      </c>
      <c r="C101" s="1" t="s">
        <v>45</v>
      </c>
      <c r="E101" s="2" t="s">
        <v>46</v>
      </c>
      <c r="F101" s="2" t="s">
        <v>47</v>
      </c>
      <c r="G101" s="2" t="s">
        <v>48</v>
      </c>
      <c r="H101" s="2" t="s">
        <v>49</v>
      </c>
      <c r="I101" s="2" t="s">
        <v>50</v>
      </c>
      <c r="J101" s="2" t="s">
        <v>51</v>
      </c>
      <c r="K101" s="2" t="s">
        <v>52</v>
      </c>
      <c r="L101" s="2" t="s">
        <v>53</v>
      </c>
      <c r="O101" s="24"/>
    </row>
    <row r="102" spans="1:27" x14ac:dyDescent="0.35">
      <c r="D102" s="1" t="s">
        <v>54</v>
      </c>
      <c r="E102" s="4">
        <f t="shared" ref="E102:J102" ca="1" si="56">INDEX(O$5:O$27,$W97,1)</f>
        <v>0.56799999999999995</v>
      </c>
      <c r="F102" s="4">
        <f t="shared" ca="1" si="56"/>
        <v>0.35199999999999998</v>
      </c>
      <c r="G102" s="4">
        <f t="shared" ca="1" si="56"/>
        <v>-1.825</v>
      </c>
      <c r="H102" s="4">
        <f t="shared" ca="1" si="56"/>
        <v>16.989999999999998</v>
      </c>
      <c r="I102" s="4">
        <f t="shared" ca="1" si="56"/>
        <v>1.1180000000000001</v>
      </c>
      <c r="J102" s="4">
        <f t="shared" ca="1" si="56"/>
        <v>1.6439999999999999</v>
      </c>
    </row>
    <row r="103" spans="1:27" x14ac:dyDescent="0.35">
      <c r="D103" s="1" t="s">
        <v>55</v>
      </c>
      <c r="E103" s="4">
        <f t="shared" ref="E103:J103" ca="1" si="57">INDEX(E$5:E$27,$W97,1)</f>
        <v>-19.399999999999999</v>
      </c>
      <c r="F103" s="4">
        <f t="shared" ca="1" si="57"/>
        <v>-11.571</v>
      </c>
      <c r="G103" s="4">
        <f t="shared" ca="1" si="57"/>
        <v>122.992</v>
      </c>
      <c r="H103" s="4">
        <f t="shared" ca="1" si="57"/>
        <v>14.446999999999999</v>
      </c>
      <c r="I103" s="4">
        <f t="shared" ca="1" si="57"/>
        <v>1.661</v>
      </c>
      <c r="J103" s="4">
        <f t="shared" ca="1" si="57"/>
        <v>2.4430000000000001</v>
      </c>
    </row>
    <row r="104" spans="1:27" x14ac:dyDescent="0.35">
      <c r="D104" s="1" t="s">
        <v>56</v>
      </c>
      <c r="E104" s="4">
        <f t="shared" ref="E104:J104" ca="1" si="58">INDEX(O$5:O$27,$W97+2,1)</f>
        <v>0.36</v>
      </c>
      <c r="F104" s="4">
        <f t="shared" ca="1" si="58"/>
        <v>0.224</v>
      </c>
      <c r="G104" s="4">
        <f t="shared" ca="1" si="58"/>
        <v>-0.96199999999999997</v>
      </c>
      <c r="H104" s="4">
        <f t="shared" ca="1" si="58"/>
        <v>8.827</v>
      </c>
      <c r="I104" s="4">
        <f t="shared" ca="1" si="58"/>
        <v>0.59099999999999997</v>
      </c>
      <c r="J104" s="4">
        <f t="shared" ca="1" si="58"/>
        <v>0.86899999999999999</v>
      </c>
    </row>
    <row r="105" spans="1:27" x14ac:dyDescent="0.35">
      <c r="D105" s="1" t="s">
        <v>57</v>
      </c>
      <c r="E105" s="4">
        <f t="shared" ref="E105:J105" ca="1" si="59">INDEX(E$5:E$27,$W97+2,1)</f>
        <v>-12.041</v>
      </c>
      <c r="F105" s="4">
        <f t="shared" ca="1" si="59"/>
        <v>-7.181</v>
      </c>
      <c r="G105" s="4">
        <f t="shared" ca="1" si="59"/>
        <v>68.054000000000002</v>
      </c>
      <c r="H105" s="4">
        <f t="shared" ca="1" si="59"/>
        <v>7.9189999999999996</v>
      </c>
      <c r="I105" s="4">
        <f t="shared" ca="1" si="59"/>
        <v>0.90800000000000003</v>
      </c>
      <c r="J105" s="4">
        <f t="shared" ca="1" si="59"/>
        <v>1.3360000000000001</v>
      </c>
      <c r="M105" t="s">
        <v>107</v>
      </c>
    </row>
    <row r="106" spans="1:27" x14ac:dyDescent="0.35">
      <c r="D106" s="1" t="s">
        <v>12</v>
      </c>
      <c r="E106" s="4">
        <f t="shared" ref="E106:J106" ca="1" si="60">INDEX(Y$5:Y$27,$W97+3,1)</f>
        <v>-453.89699999999999</v>
      </c>
      <c r="F106" s="4">
        <f t="shared" ca="1" si="60"/>
        <v>-271.214</v>
      </c>
      <c r="G106" s="4">
        <f t="shared" ca="1" si="60"/>
        <v>6.0720000000000001</v>
      </c>
      <c r="H106" s="4">
        <f t="shared" ca="1" si="60"/>
        <v>1.484</v>
      </c>
      <c r="I106" s="4">
        <f t="shared" ca="1" si="60"/>
        <v>0.13799999999999998</v>
      </c>
      <c r="J106" s="4">
        <f t="shared" ca="1" si="60"/>
        <v>0.20400000000000001</v>
      </c>
      <c r="K106" s="4">
        <f>L106*1.3</f>
        <v>0</v>
      </c>
      <c r="L106" s="49">
        <f>IF(B99="duplicato",L57,L64)</f>
        <v>0</v>
      </c>
      <c r="M106" t="s">
        <v>58</v>
      </c>
    </row>
    <row r="107" spans="1:27" x14ac:dyDescent="0.35">
      <c r="M107" t="s">
        <v>103</v>
      </c>
    </row>
    <row r="108" spans="1:27" x14ac:dyDescent="0.35">
      <c r="B108" s="9" t="s">
        <v>44</v>
      </c>
      <c r="C108" s="1" t="s">
        <v>59</v>
      </c>
      <c r="E108" s="2" t="s">
        <v>46</v>
      </c>
      <c r="F108" s="2" t="s">
        <v>47</v>
      </c>
      <c r="G108" s="2" t="s">
        <v>48</v>
      </c>
      <c r="H108" s="2" t="s">
        <v>49</v>
      </c>
      <c r="I108" s="2" t="s">
        <v>50</v>
      </c>
      <c r="J108" s="2" t="s">
        <v>51</v>
      </c>
      <c r="K108" s="2" t="s">
        <v>52</v>
      </c>
      <c r="L108" s="2" t="s">
        <v>53</v>
      </c>
    </row>
    <row r="109" spans="1:27" x14ac:dyDescent="0.35">
      <c r="D109" s="1" t="s">
        <v>54</v>
      </c>
      <c r="E109" s="4">
        <f t="shared" ref="E109:J109" ca="1" si="61">INDEX(O$5:O$27,$W97+1,1)</f>
        <v>-0.58399999999999996</v>
      </c>
      <c r="F109" s="4">
        <f t="shared" ca="1" si="61"/>
        <v>-0.36399999999999999</v>
      </c>
      <c r="G109" s="4">
        <f t="shared" ca="1" si="61"/>
        <v>1.274</v>
      </c>
      <c r="H109" s="4">
        <f t="shared" ca="1" si="61"/>
        <v>-11.409000000000001</v>
      </c>
      <c r="I109" s="4">
        <f t="shared" ca="1" si="61"/>
        <v>-0.77300000000000002</v>
      </c>
      <c r="J109" s="4">
        <f t="shared" ca="1" si="61"/>
        <v>-1.1379999999999999</v>
      </c>
    </row>
    <row r="110" spans="1:27" x14ac:dyDescent="0.35">
      <c r="D110" s="1" t="s">
        <v>55</v>
      </c>
      <c r="E110" s="4">
        <f t="shared" ref="E110:J110" ca="1" si="62">INDEX(E$5:E$27,$W97+1,1)</f>
        <v>19.131</v>
      </c>
      <c r="F110" s="4">
        <f t="shared" ca="1" si="62"/>
        <v>11.407</v>
      </c>
      <c r="G110" s="4">
        <f t="shared" ca="1" si="62"/>
        <v>-95.096999999999994</v>
      </c>
      <c r="H110" s="4">
        <f t="shared" ca="1" si="62"/>
        <v>-10.943</v>
      </c>
      <c r="I110" s="4">
        <f t="shared" ca="1" si="62"/>
        <v>-1.2450000000000001</v>
      </c>
      <c r="J110" s="4">
        <f t="shared" ca="1" si="62"/>
        <v>-1.8320000000000001</v>
      </c>
    </row>
    <row r="111" spans="1:27" x14ac:dyDescent="0.35">
      <c r="D111" s="1" t="s">
        <v>56</v>
      </c>
      <c r="E111" s="4">
        <f ca="1">E104</f>
        <v>0.36</v>
      </c>
      <c r="F111" s="4">
        <f t="shared" ref="F111:J113" ca="1" si="63">F104</f>
        <v>0.224</v>
      </c>
      <c r="G111" s="4">
        <f t="shared" ca="1" si="63"/>
        <v>-0.96199999999999997</v>
      </c>
      <c r="H111" s="4">
        <f t="shared" ca="1" si="63"/>
        <v>8.827</v>
      </c>
      <c r="I111" s="4">
        <f t="shared" ca="1" si="63"/>
        <v>0.59099999999999997</v>
      </c>
      <c r="J111" s="4">
        <f t="shared" ca="1" si="63"/>
        <v>0.86899999999999999</v>
      </c>
    </row>
    <row r="112" spans="1:27" x14ac:dyDescent="0.35">
      <c r="D112" s="1" t="s">
        <v>57</v>
      </c>
      <c r="E112" s="4">
        <f ca="1">E105</f>
        <v>-12.041</v>
      </c>
      <c r="F112" s="4">
        <f t="shared" ca="1" si="63"/>
        <v>-7.181</v>
      </c>
      <c r="G112" s="4">
        <f t="shared" ca="1" si="63"/>
        <v>68.054000000000002</v>
      </c>
      <c r="H112" s="4">
        <f t="shared" ca="1" si="63"/>
        <v>7.9189999999999996</v>
      </c>
      <c r="I112" s="4">
        <f t="shared" ca="1" si="63"/>
        <v>0.90800000000000003</v>
      </c>
      <c r="J112" s="4">
        <f t="shared" ca="1" si="63"/>
        <v>1.3360000000000001</v>
      </c>
    </row>
    <row r="113" spans="2:18" x14ac:dyDescent="0.35">
      <c r="D113" s="1" t="s">
        <v>12</v>
      </c>
      <c r="E113" s="4">
        <f ca="1">E106</f>
        <v>-453.89699999999999</v>
      </c>
      <c r="F113" s="4">
        <f t="shared" ca="1" si="63"/>
        <v>-271.214</v>
      </c>
      <c r="G113" s="4">
        <f t="shared" ca="1" si="63"/>
        <v>6.0720000000000001</v>
      </c>
      <c r="H113" s="4">
        <f t="shared" ca="1" si="63"/>
        <v>1.484</v>
      </c>
      <c r="I113" s="4">
        <f t="shared" ca="1" si="63"/>
        <v>0.13799999999999998</v>
      </c>
      <c r="J113" s="4">
        <f t="shared" ca="1" si="63"/>
        <v>0.20400000000000001</v>
      </c>
      <c r="K113" s="4">
        <f>L113*1.3</f>
        <v>0</v>
      </c>
      <c r="L113" s="49">
        <f>-F97*F98*(M99-(M97+M98))*$W$1/1000000+L106</f>
        <v>0</v>
      </c>
    </row>
    <row r="115" spans="2:18" s="10" customFormat="1" x14ac:dyDescent="0.35">
      <c r="B115" s="11" t="s">
        <v>60</v>
      </c>
      <c r="C115" s="12" t="s">
        <v>45</v>
      </c>
      <c r="E115" s="13" t="s">
        <v>46</v>
      </c>
      <c r="F115" s="13" t="s">
        <v>47</v>
      </c>
      <c r="G115" s="13" t="s">
        <v>48</v>
      </c>
      <c r="H115" s="13" t="s">
        <v>49</v>
      </c>
      <c r="I115" s="13" t="s">
        <v>50</v>
      </c>
      <c r="J115" s="13" t="s">
        <v>51</v>
      </c>
      <c r="K115" s="13" t="s">
        <v>61</v>
      </c>
      <c r="L115" s="13" t="s">
        <v>62</v>
      </c>
      <c r="M115" s="13" t="s">
        <v>63</v>
      </c>
      <c r="N115" s="13" t="s">
        <v>64</v>
      </c>
      <c r="O115" s="13" t="s">
        <v>65</v>
      </c>
      <c r="P115" s="13" t="s">
        <v>66</v>
      </c>
      <c r="Q115" s="13" t="s">
        <v>67</v>
      </c>
      <c r="R115" s="13" t="s">
        <v>68</v>
      </c>
    </row>
    <row r="116" spans="2:18" s="10" customFormat="1" x14ac:dyDescent="0.35">
      <c r="D116" s="12" t="s">
        <v>54</v>
      </c>
      <c r="E116" s="14">
        <f t="shared" ref="E116:F116" ca="1" si="64">E102-(E102-E109)/$M99*$M97</f>
        <v>0.45999999999999996</v>
      </c>
      <c r="F116" s="14">
        <f t="shared" ca="1" si="64"/>
        <v>0.28487499999999999</v>
      </c>
      <c r="G116" s="14">
        <f ca="1">G102-(G102-G109)/$M99*$M97</f>
        <v>-1.5344687499999998</v>
      </c>
      <c r="H116" s="14">
        <f t="shared" ref="H116:J116" ca="1" si="65">H102-(H102-H109)/$M99*$M97</f>
        <v>14.327593749999998</v>
      </c>
      <c r="I116" s="14">
        <f t="shared" ca="1" si="65"/>
        <v>0.94071875000000005</v>
      </c>
      <c r="J116" s="14">
        <f t="shared" ca="1" si="65"/>
        <v>1.3831875</v>
      </c>
      <c r="K116" s="14">
        <f ca="1">(ABS(G116)+ABS(I116))*SIGN(G116)</f>
        <v>-2.4751874999999997</v>
      </c>
      <c r="L116" s="14">
        <f ca="1">(ABS(H116)+ABS(J116))*SIGN(H116)</f>
        <v>15.710781249999998</v>
      </c>
      <c r="M116" s="14">
        <f ca="1">(ABS(K116)+0.3*ABS(L116))*SIGN(K116)</f>
        <v>-7.1884218749999986</v>
      </c>
      <c r="N116" s="14">
        <f t="shared" ref="N116:N120" ca="1" si="66">(ABS(L116)+0.3*ABS(K116))*SIGN(L116)</f>
        <v>16.4533375</v>
      </c>
      <c r="O116" s="14">
        <f ca="1">F116+M116</f>
        <v>-6.9035468749999982</v>
      </c>
      <c r="P116" s="14">
        <f ca="1">F116-M116</f>
        <v>7.4732968749999991</v>
      </c>
      <c r="Q116" s="14">
        <f ca="1">F116+N116</f>
        <v>16.738212499999999</v>
      </c>
      <c r="R116" s="14">
        <f ca="1">F116-N116</f>
        <v>-16.1684625</v>
      </c>
    </row>
    <row r="117" spans="2:18" s="10" customFormat="1" x14ac:dyDescent="0.35">
      <c r="D117" s="12" t="s">
        <v>55</v>
      </c>
      <c r="E117" s="14">
        <f t="shared" ref="E117:F117" ca="1" si="67">E103-(E103-E110)/$M99*$M97</f>
        <v>-15.787718749999998</v>
      </c>
      <c r="F117" s="14">
        <f t="shared" ca="1" si="67"/>
        <v>-9.4168124999999989</v>
      </c>
      <c r="G117" s="14">
        <f ca="1">G103-(G103-G110)/$M99*$M97</f>
        <v>102.54615625</v>
      </c>
      <c r="H117" s="14">
        <f t="shared" ref="H117:J117" ca="1" si="68">H103-(H103-H110)/$M99*$M97</f>
        <v>12.066687499999999</v>
      </c>
      <c r="I117" s="14">
        <f t="shared" ca="1" si="68"/>
        <v>1.3885624999999999</v>
      </c>
      <c r="J117" s="14">
        <f t="shared" ca="1" si="68"/>
        <v>2.04221875</v>
      </c>
      <c r="K117" s="14">
        <f t="shared" ref="K117:L120" ca="1" si="69">(ABS(G117)+ABS(I117))*SIGN(G117)</f>
        <v>103.93471875</v>
      </c>
      <c r="L117" s="14">
        <f t="shared" ca="1" si="69"/>
        <v>14.108906249999999</v>
      </c>
      <c r="M117" s="14">
        <f t="shared" ref="M117:M120" ca="1" si="70">(ABS(K117)+0.3*ABS(L117))*SIGN(K117)</f>
        <v>108.167390625</v>
      </c>
      <c r="N117" s="14">
        <f t="shared" ca="1" si="66"/>
        <v>45.289321874999999</v>
      </c>
      <c r="O117" s="14">
        <f t="shared" ref="O117:O119" ca="1" si="71">F117+M117</f>
        <v>98.750578125000004</v>
      </c>
      <c r="P117" s="14">
        <f t="shared" ref="P117:P119" ca="1" si="72">F117-M117</f>
        <v>-117.58420312499999</v>
      </c>
      <c r="Q117" s="14">
        <f t="shared" ref="Q117:Q119" ca="1" si="73">F117+N117</f>
        <v>35.872509375</v>
      </c>
      <c r="R117" s="14">
        <f t="shared" ref="R117:R119" ca="1" si="74">F117-N117</f>
        <v>-54.706134374999998</v>
      </c>
    </row>
    <row r="118" spans="2:18" s="10" customFormat="1" x14ac:dyDescent="0.35">
      <c r="D118" s="12" t="s">
        <v>56</v>
      </c>
      <c r="E118" s="14">
        <f t="shared" ref="E118:J120" ca="1" si="75">E104</f>
        <v>0.36</v>
      </c>
      <c r="F118" s="14">
        <f t="shared" ca="1" si="75"/>
        <v>0.224</v>
      </c>
      <c r="G118" s="14">
        <f t="shared" ca="1" si="75"/>
        <v>-0.96199999999999997</v>
      </c>
      <c r="H118" s="14">
        <f t="shared" ca="1" si="75"/>
        <v>8.827</v>
      </c>
      <c r="I118" s="14">
        <f t="shared" ca="1" si="75"/>
        <v>0.59099999999999997</v>
      </c>
      <c r="J118" s="14">
        <f t="shared" ca="1" si="75"/>
        <v>0.86899999999999999</v>
      </c>
      <c r="K118" s="14">
        <f t="shared" ca="1" si="69"/>
        <v>-1.5529999999999999</v>
      </c>
      <c r="L118" s="14">
        <f t="shared" ca="1" si="69"/>
        <v>9.6959999999999997</v>
      </c>
      <c r="M118" s="14">
        <f t="shared" ca="1" si="70"/>
        <v>-4.4618000000000002</v>
      </c>
      <c r="N118" s="14">
        <f t="shared" ca="1" si="66"/>
        <v>10.161899999999999</v>
      </c>
      <c r="O118" s="14">
        <f t="shared" ca="1" si="71"/>
        <v>-4.2378</v>
      </c>
      <c r="P118" s="14">
        <f t="shared" ca="1" si="72"/>
        <v>4.6858000000000004</v>
      </c>
      <c r="Q118" s="14">
        <f t="shared" ca="1" si="73"/>
        <v>10.385899999999999</v>
      </c>
      <c r="R118" s="14">
        <f t="shared" ca="1" si="74"/>
        <v>-9.9378999999999991</v>
      </c>
    </row>
    <row r="119" spans="2:18" s="10" customFormat="1" x14ac:dyDescent="0.35">
      <c r="D119" s="12" t="s">
        <v>57</v>
      </c>
      <c r="E119" s="14">
        <f t="shared" ca="1" si="75"/>
        <v>-12.041</v>
      </c>
      <c r="F119" s="14">
        <f t="shared" ca="1" si="75"/>
        <v>-7.181</v>
      </c>
      <c r="G119" s="14">
        <f t="shared" ca="1" si="75"/>
        <v>68.054000000000002</v>
      </c>
      <c r="H119" s="14">
        <f t="shared" ca="1" si="75"/>
        <v>7.9189999999999996</v>
      </c>
      <c r="I119" s="14">
        <f t="shared" ca="1" si="75"/>
        <v>0.90800000000000003</v>
      </c>
      <c r="J119" s="14">
        <f t="shared" ca="1" si="75"/>
        <v>1.3360000000000001</v>
      </c>
      <c r="K119" s="14">
        <f t="shared" ca="1" si="69"/>
        <v>68.962000000000003</v>
      </c>
      <c r="L119" s="14">
        <f t="shared" ca="1" si="69"/>
        <v>9.254999999999999</v>
      </c>
      <c r="M119" s="14">
        <f t="shared" ca="1" si="70"/>
        <v>71.738500000000002</v>
      </c>
      <c r="N119" s="14">
        <f t="shared" ca="1" si="66"/>
        <v>29.9436</v>
      </c>
      <c r="O119" s="14">
        <f t="shared" ca="1" si="71"/>
        <v>64.557500000000005</v>
      </c>
      <c r="P119" s="14">
        <f t="shared" ca="1" si="72"/>
        <v>-78.919499999999999</v>
      </c>
      <c r="Q119" s="14">
        <f t="shared" ca="1" si="73"/>
        <v>22.762599999999999</v>
      </c>
      <c r="R119" s="14">
        <f t="shared" ca="1" si="74"/>
        <v>-37.124600000000001</v>
      </c>
    </row>
    <row r="120" spans="2:18" s="10" customFormat="1" x14ac:dyDescent="0.35">
      <c r="D120" s="12" t="s">
        <v>12</v>
      </c>
      <c r="E120" s="14">
        <f ca="1">E106+K106</f>
        <v>-453.89699999999999</v>
      </c>
      <c r="F120" s="14">
        <f ca="1">F106+L106</f>
        <v>-271.214</v>
      </c>
      <c r="G120" s="14">
        <f t="shared" ca="1" si="75"/>
        <v>6.0720000000000001</v>
      </c>
      <c r="H120" s="14">
        <f t="shared" ca="1" si="75"/>
        <v>1.484</v>
      </c>
      <c r="I120" s="14">
        <f t="shared" ca="1" si="75"/>
        <v>0.13799999999999998</v>
      </c>
      <c r="J120" s="14">
        <f t="shared" ca="1" si="75"/>
        <v>0.20400000000000001</v>
      </c>
      <c r="K120" s="14">
        <f t="shared" ca="1" si="69"/>
        <v>6.21</v>
      </c>
      <c r="L120" s="14">
        <f t="shared" ca="1" si="69"/>
        <v>1.6879999999999999</v>
      </c>
      <c r="M120" s="14">
        <f t="shared" ca="1" si="70"/>
        <v>6.7164000000000001</v>
      </c>
      <c r="N120" s="14">
        <f t="shared" ca="1" si="66"/>
        <v>3.5510000000000002</v>
      </c>
      <c r="O120" s="14">
        <f ca="1">F120+M120</f>
        <v>-264.49759999999998</v>
      </c>
      <c r="P120" s="14">
        <f ca="1">F120-M120</f>
        <v>-277.93040000000002</v>
      </c>
      <c r="Q120" s="14">
        <f ca="1">F120+N120</f>
        <v>-267.66300000000001</v>
      </c>
      <c r="R120" s="14">
        <f ca="1">F120-N120</f>
        <v>-274.76499999999999</v>
      </c>
    </row>
    <row r="121" spans="2:18" s="10" customFormat="1" x14ac:dyDescent="0.35"/>
    <row r="122" spans="2:18" s="10" customFormat="1" x14ac:dyDescent="0.35">
      <c r="B122" s="11" t="s">
        <v>60</v>
      </c>
      <c r="C122" s="12" t="s">
        <v>59</v>
      </c>
      <c r="E122" s="13" t="s">
        <v>46</v>
      </c>
      <c r="F122" s="13" t="s">
        <v>47</v>
      </c>
      <c r="G122" s="13" t="s">
        <v>48</v>
      </c>
      <c r="H122" s="13" t="s">
        <v>49</v>
      </c>
      <c r="I122" s="13" t="s">
        <v>50</v>
      </c>
      <c r="J122" s="13" t="s">
        <v>51</v>
      </c>
      <c r="K122" s="13" t="s">
        <v>61</v>
      </c>
      <c r="L122" s="13" t="s">
        <v>62</v>
      </c>
      <c r="M122" s="13" t="s">
        <v>63</v>
      </c>
      <c r="N122" s="13" t="s">
        <v>64</v>
      </c>
      <c r="O122" s="13" t="s">
        <v>65</v>
      </c>
      <c r="P122" s="13" t="s">
        <v>66</v>
      </c>
      <c r="Q122" s="13" t="s">
        <v>67</v>
      </c>
      <c r="R122" s="13" t="s">
        <v>68</v>
      </c>
    </row>
    <row r="123" spans="2:18" s="10" customFormat="1" x14ac:dyDescent="0.35">
      <c r="D123" s="12" t="s">
        <v>54</v>
      </c>
      <c r="E123" s="14">
        <f t="shared" ref="E123:F123" ca="1" si="76">E109+(E102-E109)/$M99*$M98</f>
        <v>-0.47599999999999998</v>
      </c>
      <c r="F123" s="14">
        <f t="shared" ca="1" si="76"/>
        <v>-0.296875</v>
      </c>
      <c r="G123" s="14">
        <f ca="1">G109+(G102-G109)/$M99*$M98</f>
        <v>0.98346875</v>
      </c>
      <c r="H123" s="14">
        <f t="shared" ref="H123:J123" ca="1" si="77">H109+(H102-H109)/$M99*$M98</f>
        <v>-8.7465937500000006</v>
      </c>
      <c r="I123" s="14">
        <f t="shared" ca="1" si="77"/>
        <v>-0.59571875000000007</v>
      </c>
      <c r="J123" s="14">
        <f t="shared" ca="1" si="77"/>
        <v>-0.8771874999999999</v>
      </c>
      <c r="K123" s="14">
        <f ca="1">(ABS(G123)+ABS(I123))*SIGN(G123)</f>
        <v>1.5791875000000002</v>
      </c>
      <c r="L123" s="14">
        <f ca="1">(ABS(H123)+ABS(J123))*SIGN(H123)</f>
        <v>-9.6237812500000004</v>
      </c>
      <c r="M123" s="14">
        <f t="shared" ref="M123:M127" ca="1" si="78">(ABS(K123)+0.3*ABS(L123))*SIGN(K123)</f>
        <v>4.4663218750000002</v>
      </c>
      <c r="N123" s="14">
        <f t="shared" ref="N123:N127" ca="1" si="79">(ABS(L123)+0.3*ABS(K123))*SIGN(L123)</f>
        <v>-10.0975375</v>
      </c>
      <c r="O123" s="14">
        <f ca="1">F123+M123</f>
        <v>4.1694468750000002</v>
      </c>
      <c r="P123" s="14">
        <f ca="1">F123-M123</f>
        <v>-4.7631968750000002</v>
      </c>
      <c r="Q123" s="14">
        <f ca="1">F123+N123</f>
        <v>-10.3944125</v>
      </c>
      <c r="R123" s="14">
        <f ca="1">F123-N123</f>
        <v>9.8006624999999996</v>
      </c>
    </row>
    <row r="124" spans="2:18" s="10" customFormat="1" x14ac:dyDescent="0.35">
      <c r="D124" s="12" t="s">
        <v>55</v>
      </c>
      <c r="E124" s="14">
        <f t="shared" ref="E124:F124" ca="1" si="80">E110+(E103-E110)/$M99*$M98</f>
        <v>15.51871875</v>
      </c>
      <c r="F124" s="14">
        <f t="shared" ca="1" si="80"/>
        <v>9.252812500000001</v>
      </c>
      <c r="G124" s="14">
        <f ca="1">G110+(G103-G110)/$M99*$M98</f>
        <v>-74.651156249999985</v>
      </c>
      <c r="H124" s="14">
        <f t="shared" ref="H124:J124" ca="1" si="81">H110+(H103-H110)/$M99*$M98</f>
        <v>-8.5626874999999991</v>
      </c>
      <c r="I124" s="14">
        <f t="shared" ca="1" si="81"/>
        <v>-0.97256250000000011</v>
      </c>
      <c r="J124" s="14">
        <f t="shared" ca="1" si="81"/>
        <v>-1.43121875</v>
      </c>
      <c r="K124" s="14">
        <f t="shared" ref="K124:L127" ca="1" si="82">(ABS(G124)+ABS(I124))*SIGN(G124)</f>
        <v>-75.623718749999981</v>
      </c>
      <c r="L124" s="14">
        <f t="shared" ca="1" si="82"/>
        <v>-9.9939062499999984</v>
      </c>
      <c r="M124" s="14">
        <f t="shared" ca="1" si="78"/>
        <v>-78.621890624999978</v>
      </c>
      <c r="N124" s="14">
        <f t="shared" ca="1" si="79"/>
        <v>-32.681021874999992</v>
      </c>
      <c r="O124" s="14">
        <f t="shared" ref="O124:O126" ca="1" si="83">F124+M124</f>
        <v>-69.369078124999973</v>
      </c>
      <c r="P124" s="14">
        <f t="shared" ref="P124:P126" ca="1" si="84">F124-M124</f>
        <v>87.874703124999982</v>
      </c>
      <c r="Q124" s="14">
        <f t="shared" ref="Q124:Q126" ca="1" si="85">F124+N124</f>
        <v>-23.428209374999991</v>
      </c>
      <c r="R124" s="14">
        <f t="shared" ref="R124:R126" ca="1" si="86">F124-N124</f>
        <v>41.933834374999989</v>
      </c>
    </row>
    <row r="125" spans="2:18" s="10" customFormat="1" x14ac:dyDescent="0.35">
      <c r="D125" s="12" t="s">
        <v>56</v>
      </c>
      <c r="E125" s="14">
        <f ca="1">E118</f>
        <v>0.36</v>
      </c>
      <c r="F125" s="14">
        <f t="shared" ref="F125:J126" ca="1" si="87">F118</f>
        <v>0.224</v>
      </c>
      <c r="G125" s="14">
        <f t="shared" ca="1" si="87"/>
        <v>-0.96199999999999997</v>
      </c>
      <c r="H125" s="14">
        <f t="shared" ca="1" si="87"/>
        <v>8.827</v>
      </c>
      <c r="I125" s="14">
        <f t="shared" ca="1" si="87"/>
        <v>0.59099999999999997</v>
      </c>
      <c r="J125" s="14">
        <f t="shared" ca="1" si="87"/>
        <v>0.86899999999999999</v>
      </c>
      <c r="K125" s="14">
        <f t="shared" ca="1" si="82"/>
        <v>-1.5529999999999999</v>
      </c>
      <c r="L125" s="14">
        <f t="shared" ca="1" si="82"/>
        <v>9.6959999999999997</v>
      </c>
      <c r="M125" s="14">
        <f t="shared" ca="1" si="78"/>
        <v>-4.4618000000000002</v>
      </c>
      <c r="N125" s="14">
        <f t="shared" ca="1" si="79"/>
        <v>10.161899999999999</v>
      </c>
      <c r="O125" s="14">
        <f t="shared" ca="1" si="83"/>
        <v>-4.2378</v>
      </c>
      <c r="P125" s="14">
        <f t="shared" ca="1" si="84"/>
        <v>4.6858000000000004</v>
      </c>
      <c r="Q125" s="14">
        <f t="shared" ca="1" si="85"/>
        <v>10.385899999999999</v>
      </c>
      <c r="R125" s="14">
        <f t="shared" ca="1" si="86"/>
        <v>-9.9378999999999991</v>
      </c>
    </row>
    <row r="126" spans="2:18" s="10" customFormat="1" x14ac:dyDescent="0.35">
      <c r="D126" s="12" t="s">
        <v>57</v>
      </c>
      <c r="E126" s="14">
        <f ca="1">E119</f>
        <v>-12.041</v>
      </c>
      <c r="F126" s="14">
        <f t="shared" ca="1" si="87"/>
        <v>-7.181</v>
      </c>
      <c r="G126" s="14">
        <f t="shared" ca="1" si="87"/>
        <v>68.054000000000002</v>
      </c>
      <c r="H126" s="14">
        <f t="shared" ca="1" si="87"/>
        <v>7.9189999999999996</v>
      </c>
      <c r="I126" s="14">
        <f t="shared" ca="1" si="87"/>
        <v>0.90800000000000003</v>
      </c>
      <c r="J126" s="14">
        <f t="shared" ca="1" si="87"/>
        <v>1.3360000000000001</v>
      </c>
      <c r="K126" s="14">
        <f t="shared" ca="1" si="82"/>
        <v>68.962000000000003</v>
      </c>
      <c r="L126" s="14">
        <f t="shared" ca="1" si="82"/>
        <v>9.254999999999999</v>
      </c>
      <c r="M126" s="14">
        <f t="shared" ca="1" si="78"/>
        <v>71.738500000000002</v>
      </c>
      <c r="N126" s="14">
        <f t="shared" ca="1" si="79"/>
        <v>29.9436</v>
      </c>
      <c r="O126" s="14">
        <f t="shared" ca="1" si="83"/>
        <v>64.557500000000005</v>
      </c>
      <c r="P126" s="14">
        <f t="shared" ca="1" si="84"/>
        <v>-78.919499999999999</v>
      </c>
      <c r="Q126" s="14">
        <f t="shared" ca="1" si="85"/>
        <v>22.762599999999999</v>
      </c>
      <c r="R126" s="14">
        <f t="shared" ca="1" si="86"/>
        <v>-37.124600000000001</v>
      </c>
    </row>
    <row r="127" spans="2:18" s="10" customFormat="1" x14ac:dyDescent="0.35">
      <c r="D127" s="12" t="s">
        <v>12</v>
      </c>
      <c r="E127" s="14">
        <f ca="1">E113+K113</f>
        <v>-453.89699999999999</v>
      </c>
      <c r="F127" s="14">
        <f ca="1">F113+L113</f>
        <v>-271.214</v>
      </c>
      <c r="G127" s="14">
        <f t="shared" ref="G127:J127" ca="1" si="88">G113</f>
        <v>6.0720000000000001</v>
      </c>
      <c r="H127" s="14">
        <f t="shared" ca="1" si="88"/>
        <v>1.484</v>
      </c>
      <c r="I127" s="14">
        <f t="shared" ca="1" si="88"/>
        <v>0.13799999999999998</v>
      </c>
      <c r="J127" s="14">
        <f t="shared" ca="1" si="88"/>
        <v>0.20400000000000001</v>
      </c>
      <c r="K127" s="14">
        <f t="shared" ca="1" si="82"/>
        <v>6.21</v>
      </c>
      <c r="L127" s="14">
        <f t="shared" ca="1" si="82"/>
        <v>1.6879999999999999</v>
      </c>
      <c r="M127" s="14">
        <f t="shared" ca="1" si="78"/>
        <v>6.7164000000000001</v>
      </c>
      <c r="N127" s="14">
        <f t="shared" ca="1" si="79"/>
        <v>3.5510000000000002</v>
      </c>
      <c r="O127" s="14">
        <f ca="1">F127+M127</f>
        <v>-264.49759999999998</v>
      </c>
      <c r="P127" s="14">
        <f ca="1">F127-M127</f>
        <v>-277.93040000000002</v>
      </c>
      <c r="Q127" s="14">
        <f ca="1">F127+N127</f>
        <v>-267.66300000000001</v>
      </c>
      <c r="R127" s="14">
        <f ca="1">F127-N127</f>
        <v>-274.76499999999999</v>
      </c>
    </row>
    <row r="128" spans="2:18" s="10" customFormat="1" x14ac:dyDescent="0.35"/>
    <row r="129" spans="1:27" s="10" customFormat="1" x14ac:dyDescent="0.35">
      <c r="A129" s="12" t="s">
        <v>21</v>
      </c>
      <c r="B129" s="11" t="s">
        <v>60</v>
      </c>
      <c r="C129" s="12" t="s">
        <v>45</v>
      </c>
      <c r="E129" s="15" t="s">
        <v>46</v>
      </c>
      <c r="F129" s="13" t="s">
        <v>65</v>
      </c>
      <c r="G129" s="13" t="s">
        <v>66</v>
      </c>
      <c r="H129" s="13" t="s">
        <v>67</v>
      </c>
      <c r="I129" s="13" t="s">
        <v>68</v>
      </c>
      <c r="J129" s="13" t="s">
        <v>69</v>
      </c>
      <c r="K129" s="15" t="s">
        <v>65</v>
      </c>
      <c r="L129" s="15" t="s">
        <v>66</v>
      </c>
      <c r="M129" s="15" t="s">
        <v>67</v>
      </c>
      <c r="N129" s="15" t="s">
        <v>68</v>
      </c>
      <c r="P129" s="13" t="s">
        <v>46</v>
      </c>
      <c r="Q129" s="13" t="s">
        <v>65</v>
      </c>
      <c r="R129" s="13" t="s">
        <v>66</v>
      </c>
      <c r="S129" s="13" t="s">
        <v>67</v>
      </c>
      <c r="T129" s="13" t="s">
        <v>68</v>
      </c>
      <c r="U129" s="13" t="s">
        <v>13</v>
      </c>
      <c r="V129" s="16" t="s">
        <v>70</v>
      </c>
      <c r="W129" s="7" t="s">
        <v>71</v>
      </c>
      <c r="X129" s="7" t="s">
        <v>72</v>
      </c>
      <c r="Y129" s="8"/>
      <c r="Z129" s="5"/>
    </row>
    <row r="130" spans="1:27" x14ac:dyDescent="0.35">
      <c r="A130" s="1">
        <f ca="1">B97</f>
        <v>18</v>
      </c>
      <c r="D130" s="1" t="s">
        <v>54</v>
      </c>
      <c r="E130" s="17">
        <f ca="1">E116</f>
        <v>0.45999999999999996</v>
      </c>
      <c r="F130" s="4">
        <f t="shared" ref="F130:I131" ca="1" si="89">O116</f>
        <v>-6.9035468749999982</v>
      </c>
      <c r="G130" s="4">
        <f t="shared" ca="1" si="89"/>
        <v>7.4732968749999991</v>
      </c>
      <c r="H130" s="18">
        <f t="shared" ca="1" si="89"/>
        <v>16.738212499999999</v>
      </c>
      <c r="I130" s="18">
        <f t="shared" ca="1" si="89"/>
        <v>-16.1684625</v>
      </c>
      <c r="J130" s="4">
        <f>INDEX($N$34:$N$45,MATCH(A132,$L$34:$L$45,-1),1)</f>
        <v>48.36</v>
      </c>
      <c r="K130" s="17">
        <f ca="1">MAX(ABS(F130),IF(J130="---",0,0.3*J130))</f>
        <v>14.507999999999999</v>
      </c>
      <c r="L130" s="17">
        <f ca="1">MAX(ABS(G130),IF(J130="---",0,0.3*J130))</f>
        <v>14.507999999999999</v>
      </c>
      <c r="M130" s="17">
        <f ca="1">MAX(ABS(H130),J130)</f>
        <v>48.36</v>
      </c>
      <c r="N130" s="17">
        <f ca="1">MAX(ABS(I130),J130)</f>
        <v>48.36</v>
      </c>
      <c r="O130" s="6" t="s">
        <v>73</v>
      </c>
      <c r="P130" s="19">
        <f ca="1">MAX(E130-$Z98*(1-((0.48*$Z97+E132)/(0.48*$Z97))^2),0)/(($F98-2*$F99)*$O$2)*1000</f>
        <v>0</v>
      </c>
      <c r="Q130" s="19">
        <f ca="1">MAX(K130-$Z98*(1-((0.48*$Z97+K132)/(0.48*$Z97))^2),0)/(($F98-2*$F99)*$O$2)*1000</f>
        <v>0</v>
      </c>
      <c r="R130" s="19">
        <f t="shared" ref="R130:S130" ca="1" si="90">MAX(L130-$Z98*(1-((0.48*$Z97+L132)/(0.48*$Z97))^2),0)/(($F98-2*$F99)*$O$2)*1000</f>
        <v>0</v>
      </c>
      <c r="S130" s="19">
        <f t="shared" ca="1" si="90"/>
        <v>1.3908422810263887</v>
      </c>
      <c r="T130" s="19">
        <f ca="1">MAX(N130-$Z98*(1-((0.48*$Z97+N132)/(0.48*$Z97))^2),0)/(($F98-2*$F99)*$O$2)*1000</f>
        <v>1.2905980498724137</v>
      </c>
      <c r="U130" s="17">
        <f ca="1">MAX(P130:T130)</f>
        <v>1.3908422810263887</v>
      </c>
      <c r="V130" s="49">
        <v>9.36</v>
      </c>
      <c r="W130" s="8">
        <f>2*V130*$O$2/10</f>
        <v>732.52173913043475</v>
      </c>
      <c r="X130" s="4">
        <f>W130*(F98-2*F99)/200</f>
        <v>80.577391304347827</v>
      </c>
      <c r="Y130" s="1"/>
      <c r="Z130" s="5"/>
    </row>
    <row r="131" spans="1:27" x14ac:dyDescent="0.35">
      <c r="A131" s="12" t="s">
        <v>31</v>
      </c>
      <c r="D131" s="1" t="s">
        <v>55</v>
      </c>
      <c r="E131" s="17">
        <f ca="1">E117</f>
        <v>-15.787718749999998</v>
      </c>
      <c r="F131" s="18">
        <f t="shared" ca="1" si="89"/>
        <v>98.750578125000004</v>
      </c>
      <c r="G131" s="18">
        <f t="shared" ca="1" si="89"/>
        <v>-117.58420312499999</v>
      </c>
      <c r="H131" s="4">
        <f t="shared" ca="1" si="89"/>
        <v>35.872509375</v>
      </c>
      <c r="I131" s="4">
        <f t="shared" ca="1" si="89"/>
        <v>-54.706134374999998</v>
      </c>
      <c r="J131" s="4">
        <f>INDEX($O$34:$O$45,MATCH(A132,$L$34:$L$45,-1),1)</f>
        <v>182.15600000000001</v>
      </c>
      <c r="K131" s="17">
        <f ca="1">MAX(ABS(F131),J131)</f>
        <v>182.15600000000001</v>
      </c>
      <c r="L131" s="17">
        <f ca="1">MAX(ABS(G131),J131)</f>
        <v>182.15600000000001</v>
      </c>
      <c r="M131" s="17">
        <f ca="1">MAX(ABS(H131),IF(J131="---",0,0.3*J131))</f>
        <v>54.646799999999999</v>
      </c>
      <c r="N131" s="17">
        <f ca="1">MAX(ABS(I131),IF(J131="---",0,0.3*J131))</f>
        <v>54.706134374999998</v>
      </c>
      <c r="O131" s="6" t="s">
        <v>74</v>
      </c>
      <c r="P131" s="19">
        <f ca="1">MAX(E131-$Z99*(1-((0.48*$Z97+E132)/(0.48*$Z97))^2),0)/(($F97-2*$F99)*$O$2)*1000</f>
        <v>0</v>
      </c>
      <c r="Q131" s="19">
        <f ca="1">MAX(K131-$Z99*(1-((0.48*$Z97+K132)/(0.48*$Z97))^2),0)/(($F97-2*$F99)*$O$2)*1000</f>
        <v>4.0458254885560505</v>
      </c>
      <c r="R131" s="19">
        <f t="shared" ref="R131:T131" ca="1" si="91">MAX(L131-$Z99*(1-((0.48*$Z97+L132)/(0.48*$Z97))^2),0)/(($F97-2*$F99)*$O$2)*1000</f>
        <v>3.8888423359458852</v>
      </c>
      <c r="S131" s="19">
        <f t="shared" ca="1" si="91"/>
        <v>0</v>
      </c>
      <c r="T131" s="19">
        <f t="shared" ca="1" si="91"/>
        <v>0</v>
      </c>
      <c r="U131" s="17">
        <f ca="1">MAX(P131:T131)</f>
        <v>4.0458254885560505</v>
      </c>
      <c r="V131" s="49">
        <v>7.82</v>
      </c>
      <c r="W131" s="8">
        <f>2*V131*$O$2/10</f>
        <v>612.00000000000011</v>
      </c>
      <c r="X131" s="4">
        <f>W131*(F97-2*F99)/200</f>
        <v>189.72000000000003</v>
      </c>
      <c r="Y131" s="1"/>
      <c r="Z131" s="5"/>
    </row>
    <row r="132" spans="1:27" x14ac:dyDescent="0.35">
      <c r="A132" s="1">
        <f>B98</f>
        <v>4</v>
      </c>
      <c r="D132" s="1" t="s">
        <v>12</v>
      </c>
      <c r="E132" s="20">
        <f ca="1">E120</f>
        <v>-453.89699999999999</v>
      </c>
      <c r="F132" s="8">
        <f ca="1">O120</f>
        <v>-264.49759999999998</v>
      </c>
      <c r="G132" s="8">
        <f ca="1">P120</f>
        <v>-277.93040000000002</v>
      </c>
      <c r="H132" s="8">
        <f ca="1">Q120</f>
        <v>-267.66300000000001</v>
      </c>
      <c r="I132" s="8">
        <f ca="1">R120</f>
        <v>-274.76499999999999</v>
      </c>
      <c r="K132" s="17">
        <f ca="1">F132</f>
        <v>-264.49759999999998</v>
      </c>
      <c r="L132" s="17">
        <f t="shared" ref="L132:N132" ca="1" si="92">G132</f>
        <v>-277.93040000000002</v>
      </c>
      <c r="M132" s="17">
        <f t="shared" ca="1" si="92"/>
        <v>-267.66300000000001</v>
      </c>
      <c r="N132" s="17">
        <f t="shared" ca="1" si="92"/>
        <v>-274.76499999999999</v>
      </c>
    </row>
    <row r="133" spans="1:27" x14ac:dyDescent="0.35">
      <c r="D133" s="7" t="s">
        <v>75</v>
      </c>
      <c r="E133" s="4">
        <f ca="1">($Z98+$X130)*(1-ABS((0.48*$Z97+E132)/(0.48*$Z97+$W130))^(1+1/(1+$W130/$Z97)))</f>
        <v>143.0237364041854</v>
      </c>
      <c r="K133" s="4">
        <f t="shared" ref="K133:N133" ca="1" si="93">($Z98+$X130)*(1-ABS((0.48*$Z97+K132)/(0.48*$Z97+$W130))^(1+1/(1+$W130/$Z97)))</f>
        <v>126.16872845223641</v>
      </c>
      <c r="L133" s="4">
        <f t="shared" ca="1" si="93"/>
        <v>127.44274285897269</v>
      </c>
      <c r="M133" s="4">
        <f t="shared" ca="1" si="93"/>
        <v>126.47001510066696</v>
      </c>
      <c r="N133" s="4">
        <f t="shared" ca="1" si="93"/>
        <v>127.14359440828304</v>
      </c>
    </row>
    <row r="134" spans="1:27" x14ac:dyDescent="0.35">
      <c r="D134" s="7" t="s">
        <v>76</v>
      </c>
      <c r="E134" s="4">
        <f ca="1">($Z99+$X131)*(1-ABS((0.48*$Z97+E132)/(0.48*$Z97+$W131))^(1+1/(1+$W131/$Z97)))</f>
        <v>325.90992247767178</v>
      </c>
      <c r="K134" s="4">
        <f t="shared" ref="K134:N134" ca="1" si="94">($Z99+$X131)*(1-ABS((0.48*$Z97+K132)/(0.48*$Z97+$W131))^(1+1/(1+$W131/$Z97)))</f>
        <v>282.23671296704441</v>
      </c>
      <c r="L134" s="4">
        <f t="shared" ca="1" si="94"/>
        <v>285.54480127588226</v>
      </c>
      <c r="M134" s="4">
        <f t="shared" ca="1" si="94"/>
        <v>283.01912307229014</v>
      </c>
      <c r="N134" s="4">
        <f t="shared" ca="1" si="94"/>
        <v>284.76812972964939</v>
      </c>
    </row>
    <row r="135" spans="1:27" x14ac:dyDescent="0.35">
      <c r="A135" t="str">
        <f ca="1">IF(MAX(E135:N135)&gt;1,"non verificato","verificato")</f>
        <v>verificato</v>
      </c>
      <c r="D135" s="7" t="s">
        <v>77</v>
      </c>
      <c r="E135" s="3">
        <f ca="1">ABS(E130/E133)^1.5+ABS(E131/E134)^1.5</f>
        <v>1.0844253053925385E-2</v>
      </c>
      <c r="K135" s="3">
        <f t="shared" ref="K135:N135" ca="1" si="95">ABS(K130/K133)^1.5+ABS(K131/K134)^1.5</f>
        <v>0.55748820406600585</v>
      </c>
      <c r="L135" s="3">
        <f t="shared" ca="1" si="95"/>
        <v>0.5479208173489325</v>
      </c>
      <c r="M135" s="3">
        <f t="shared" ca="1" si="95"/>
        <v>0.32129922043901515</v>
      </c>
      <c r="N135" s="3">
        <f t="shared" ca="1" si="95"/>
        <v>0.31877917848131238</v>
      </c>
    </row>
    <row r="137" spans="1:27" x14ac:dyDescent="0.35">
      <c r="B137" s="9" t="s">
        <v>60</v>
      </c>
      <c r="C137" s="1" t="s">
        <v>59</v>
      </c>
      <c r="D137" s="10"/>
      <c r="E137" s="15" t="s">
        <v>46</v>
      </c>
      <c r="F137" s="13" t="s">
        <v>65</v>
      </c>
      <c r="G137" s="13" t="s">
        <v>66</v>
      </c>
      <c r="H137" s="13" t="s">
        <v>67</v>
      </c>
      <c r="I137" s="13" t="s">
        <v>68</v>
      </c>
      <c r="J137" s="13" t="s">
        <v>69</v>
      </c>
      <c r="K137" s="15" t="s">
        <v>65</v>
      </c>
      <c r="L137" s="15" t="s">
        <v>66</v>
      </c>
      <c r="M137" s="15" t="s">
        <v>67</v>
      </c>
      <c r="N137" s="15" t="s">
        <v>68</v>
      </c>
      <c r="O137" s="10"/>
      <c r="P137" s="13" t="s">
        <v>46</v>
      </c>
      <c r="Q137" s="13" t="s">
        <v>65</v>
      </c>
      <c r="R137" s="13" t="s">
        <v>66</v>
      </c>
      <c r="S137" s="13" t="s">
        <v>67</v>
      </c>
      <c r="T137" s="13" t="s">
        <v>68</v>
      </c>
      <c r="U137" s="13" t="s">
        <v>13</v>
      </c>
      <c r="V137" s="16" t="s">
        <v>70</v>
      </c>
      <c r="W137" s="7" t="s">
        <v>71</v>
      </c>
      <c r="X137" s="7" t="s">
        <v>72</v>
      </c>
    </row>
    <row r="138" spans="1:27" x14ac:dyDescent="0.35">
      <c r="D138" s="1" t="s">
        <v>54</v>
      </c>
      <c r="E138" s="17">
        <f ca="1">E123</f>
        <v>-0.47599999999999998</v>
      </c>
      <c r="F138" s="4">
        <f t="shared" ref="F138:I139" ca="1" si="96">O123</f>
        <v>4.1694468750000002</v>
      </c>
      <c r="G138" s="4">
        <f t="shared" ca="1" si="96"/>
        <v>-4.7631968750000002</v>
      </c>
      <c r="H138" s="18">
        <f t="shared" ca="1" si="96"/>
        <v>-10.3944125</v>
      </c>
      <c r="I138" s="18">
        <f t="shared" ca="1" si="96"/>
        <v>9.8006624999999996</v>
      </c>
      <c r="J138" s="4">
        <f>INDEX($N$34:$N$45,MATCH(A132,$L$34:$L$45,-1)+1,1)</f>
        <v>32.76</v>
      </c>
      <c r="K138" s="17">
        <f ca="1">MAX(ABS(F138),IF(J138="---",0,0.3*J138))</f>
        <v>9.8279999999999994</v>
      </c>
      <c r="L138" s="17">
        <f ca="1">MAX(ABS(G138),IF(J138="---",0,0.3*J138))</f>
        <v>9.8279999999999994</v>
      </c>
      <c r="M138" s="17">
        <f ca="1">MAX(ABS(H138),J138)</f>
        <v>32.76</v>
      </c>
      <c r="N138" s="17">
        <f ca="1">MAX(ABS(I138),J138)</f>
        <v>32.76</v>
      </c>
      <c r="O138" s="6" t="s">
        <v>73</v>
      </c>
      <c r="P138" s="19">
        <f t="shared" ref="P138" ca="1" si="97">MAX(E138-$Z98*(1-((0.48*$Z97+E140)/(0.48*$Z97))^2),0)/(($F98-2*$F99)*$O$2)*1000</f>
        <v>0</v>
      </c>
      <c r="Q138" s="19">
        <f ca="1">MAX(K138-$Z98*(1-((0.48*$Z97+K140)/(0.48*$Z97))^2),0)/(($F98-2*$F99)*$O$2)*1000</f>
        <v>0</v>
      </c>
      <c r="R138" s="19">
        <f ca="1">MAX(L138-$Z98*(1-((0.48*$Z97+L140)/(0.48*$Z97))^2),0)/(($F98-2*$F99)*$O$2)*1000</f>
        <v>0</v>
      </c>
      <c r="S138" s="19">
        <f ca="1">MAX(M138-$Z98*(1-((0.48*$Z97+M140)/(0.48*$Z97))^2),0)/(($F98-2*$F99)*$O$2)*1000</f>
        <v>0</v>
      </c>
      <c r="T138" s="19">
        <f ca="1">MAX(N138-$Z98*(1-((0.48*$Z97+N140)/(0.48*$Z97))^2),0)/(($F98-2*$F99)*$O$2)*1000</f>
        <v>0</v>
      </c>
      <c r="U138" s="17">
        <f ca="1">MAX(P138:T138)</f>
        <v>0</v>
      </c>
      <c r="V138" s="49">
        <v>9.36</v>
      </c>
      <c r="W138" s="8">
        <f>2*V138*$O$2/10</f>
        <v>732.52173913043475</v>
      </c>
      <c r="X138" s="4">
        <f>W138*(F98-2*F99)/200</f>
        <v>80.577391304347827</v>
      </c>
    </row>
    <row r="139" spans="1:27" x14ac:dyDescent="0.35">
      <c r="D139" s="1" t="s">
        <v>55</v>
      </c>
      <c r="E139" s="17">
        <f ca="1">E124</f>
        <v>15.51871875</v>
      </c>
      <c r="F139" s="18">
        <f t="shared" ca="1" si="96"/>
        <v>-69.369078124999973</v>
      </c>
      <c r="G139" s="18">
        <f t="shared" ca="1" si="96"/>
        <v>87.874703124999982</v>
      </c>
      <c r="H139" s="4">
        <f t="shared" ca="1" si="96"/>
        <v>-23.428209374999991</v>
      </c>
      <c r="I139" s="4">
        <f t="shared" ca="1" si="96"/>
        <v>41.933834374999989</v>
      </c>
      <c r="J139" s="4">
        <f>INDEX($O$34:$O$45,MATCH(A132,$L$34:$L$45,-1)+1,1)</f>
        <v>157.57560000000001</v>
      </c>
      <c r="K139" s="17">
        <f ca="1">MAX(ABS(F139),J139)</f>
        <v>157.57560000000001</v>
      </c>
      <c r="L139" s="17">
        <f ca="1">MAX(ABS(G139),J139)</f>
        <v>157.57560000000001</v>
      </c>
      <c r="M139" s="17">
        <f ca="1">MAX(ABS(H139),IF(J139="---",0,0.3*J139))</f>
        <v>47.272680000000001</v>
      </c>
      <c r="N139" s="17">
        <f ca="1">MAX(ABS(I139),IF(J139="---",0,0.3*J139))</f>
        <v>47.272680000000001</v>
      </c>
      <c r="O139" s="6" t="s">
        <v>74</v>
      </c>
      <c r="P139" s="19">
        <f t="shared" ref="P139" ca="1" si="98">MAX(E139-$Z99*(1-((0.48*$Z97+E140)/(0.48*$Z97))^2),0)/(($F97-2*$F99)*$O$2)*1000</f>
        <v>0</v>
      </c>
      <c r="Q139" s="19">
        <f ca="1">MAX(K139-$Z99*(1-((0.48*$Z97+K140)/(0.48*$Z97))^2),0)/(($F97-2*$F99)*$O$2)*1000</f>
        <v>3.0326548792370533</v>
      </c>
      <c r="R139" s="19">
        <f ca="1">MAX(L139-$Z99*(1-((0.48*$Z97+L140)/(0.48*$Z97))^2),0)/(($F97-2*$F99)*$O$2)*1000</f>
        <v>2.875671726626889</v>
      </c>
      <c r="S139" s="19">
        <f ca="1">MAX(M139-$Z99*(1-((0.48*$Z97+M140)/(0.48*$Z97))^2),0)/(($F97-2*$F99)*$O$2)*1000</f>
        <v>0</v>
      </c>
      <c r="T139" s="19">
        <f ca="1">MAX(N139-$Z99*(1-((0.48*$Z97+N140)/(0.48*$Z97))^2),0)/(($F97-2*$F99)*$O$2)*1000</f>
        <v>0</v>
      </c>
      <c r="U139" s="17">
        <f ca="1">MAX(P139:T139)</f>
        <v>3.0326548792370533</v>
      </c>
      <c r="V139" s="49">
        <v>7.82</v>
      </c>
      <c r="W139" s="8">
        <f>2*V139*$O$2/10</f>
        <v>612.00000000000011</v>
      </c>
      <c r="X139" s="4">
        <f>W139*(F97-2*F99)/200</f>
        <v>189.72000000000003</v>
      </c>
    </row>
    <row r="140" spans="1:27" x14ac:dyDescent="0.35">
      <c r="D140" s="1" t="s">
        <v>12</v>
      </c>
      <c r="E140" s="20">
        <f ca="1">E127</f>
        <v>-453.89699999999999</v>
      </c>
      <c r="F140" s="8">
        <f ca="1">O127</f>
        <v>-264.49759999999998</v>
      </c>
      <c r="G140" s="8">
        <f ca="1">P127</f>
        <v>-277.93040000000002</v>
      </c>
      <c r="H140" s="8">
        <f ca="1">Q127</f>
        <v>-267.66300000000001</v>
      </c>
      <c r="I140" s="8">
        <f ca="1">R127</f>
        <v>-274.76499999999999</v>
      </c>
      <c r="K140" s="17">
        <f ca="1">F140</f>
        <v>-264.49759999999998</v>
      </c>
      <c r="L140" s="17">
        <f t="shared" ref="L140:N140" ca="1" si="99">G140</f>
        <v>-277.93040000000002</v>
      </c>
      <c r="M140" s="17">
        <f t="shared" ca="1" si="99"/>
        <v>-267.66300000000001</v>
      </c>
      <c r="N140" s="17">
        <f t="shared" ca="1" si="99"/>
        <v>-274.76499999999999</v>
      </c>
    </row>
    <row r="141" spans="1:27" x14ac:dyDescent="0.35">
      <c r="D141" s="7" t="s">
        <v>75</v>
      </c>
      <c r="E141" s="4">
        <f ca="1">($Z98+$X138)*(1-ABS((0.48*$Z97+E140)/(0.48*$Z97+$W138))^(1+1/(1+$W138/$Z97)))</f>
        <v>143.0237364041854</v>
      </c>
      <c r="K141" s="4">
        <f t="shared" ref="K141:N141" ca="1" si="100">($Z98+$X138)*(1-ABS((0.48*$Z97+K140)/(0.48*$Z97+$W138))^(1+1/(1+$W138/$Z97)))</f>
        <v>126.16872845223641</v>
      </c>
      <c r="L141" s="4">
        <f t="shared" ca="1" si="100"/>
        <v>127.44274285897269</v>
      </c>
      <c r="M141" s="4">
        <f t="shared" ca="1" si="100"/>
        <v>126.47001510066696</v>
      </c>
      <c r="N141" s="4">
        <f t="shared" ca="1" si="100"/>
        <v>127.14359440828304</v>
      </c>
    </row>
    <row r="142" spans="1:27" x14ac:dyDescent="0.35">
      <c r="D142" s="7" t="s">
        <v>76</v>
      </c>
      <c r="E142" s="4">
        <f ca="1">($Z99+$X139)*(1-ABS((0.48*$Z97+E140)/(0.48*$Z97+$W139))^(1+1/(1+$W139/$Z97)))</f>
        <v>325.90992247767178</v>
      </c>
      <c r="K142" s="4">
        <f t="shared" ref="K142:N142" ca="1" si="101">($Z99+$X139)*(1-ABS((0.48*$Z97+K140)/(0.48*$Z97+$W139))^(1+1/(1+$W139/$Z97)))</f>
        <v>282.23671296704441</v>
      </c>
      <c r="L142" s="4">
        <f t="shared" ca="1" si="101"/>
        <v>285.54480127588226</v>
      </c>
      <c r="M142" s="4">
        <f t="shared" ca="1" si="101"/>
        <v>283.01912307229014</v>
      </c>
      <c r="N142" s="4">
        <f t="shared" ca="1" si="101"/>
        <v>284.76812972964939</v>
      </c>
    </row>
    <row r="143" spans="1:27" x14ac:dyDescent="0.35">
      <c r="A143" t="str">
        <f ca="1">IF(MAX(E143:N143)&gt;1,"non verificato","verificato")</f>
        <v>verificato</v>
      </c>
      <c r="D143" s="7" t="s">
        <v>77</v>
      </c>
      <c r="E143" s="3">
        <f ca="1">ABS(E138/E141)^1.5+ABS(E139/E142)^1.5</f>
        <v>1.0582521947928478E-2</v>
      </c>
      <c r="K143" s="3">
        <f t="shared" ref="K143:N143" ca="1" si="102">ABS(K138/K141)^1.5+ABS(K139/K142)^1.5</f>
        <v>0.43891065176846705</v>
      </c>
      <c r="L143" s="3">
        <f t="shared" ca="1" si="102"/>
        <v>0.43135701570745416</v>
      </c>
      <c r="M143" s="3">
        <f t="shared" ca="1" si="102"/>
        <v>0.20010013088181372</v>
      </c>
      <c r="N143" s="3">
        <f t="shared" ca="1" si="102"/>
        <v>0.19842592517203578</v>
      </c>
    </row>
    <row r="144" spans="1:27" x14ac:dyDescent="0.35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</row>
    <row r="146" spans="1:27" x14ac:dyDescent="0.35">
      <c r="A146" t="s">
        <v>21</v>
      </c>
      <c r="B146" s="1">
        <f ca="1">$A$5</f>
        <v>18</v>
      </c>
      <c r="D146" t="s">
        <v>22</v>
      </c>
      <c r="E146" s="1" t="s">
        <v>23</v>
      </c>
      <c r="F146" s="46">
        <v>70</v>
      </c>
      <c r="G146" t="s">
        <v>24</v>
      </c>
      <c r="H146" t="s">
        <v>25</v>
      </c>
      <c r="L146" t="s">
        <v>26</v>
      </c>
      <c r="M146" s="46">
        <v>30</v>
      </c>
      <c r="N146" t="s">
        <v>24</v>
      </c>
      <c r="O146" t="s">
        <v>27</v>
      </c>
      <c r="V146" t="s">
        <v>28</v>
      </c>
      <c r="W146" s="1">
        <f ca="1">MATCH(B147,$C$5:$C$27,-1)</f>
        <v>9</v>
      </c>
      <c r="Y146" s="7" t="s">
        <v>29</v>
      </c>
      <c r="Z146" s="8">
        <f>F146*F147*$O$1/10</f>
        <v>2975</v>
      </c>
      <c r="AA146" s="5" t="s">
        <v>30</v>
      </c>
    </row>
    <row r="147" spans="1:27" x14ac:dyDescent="0.35">
      <c r="A147" t="s">
        <v>31</v>
      </c>
      <c r="B147" s="51">
        <f>MAX(1,B98-1)</f>
        <v>3</v>
      </c>
      <c r="E147" s="1" t="s">
        <v>32</v>
      </c>
      <c r="F147" s="46">
        <v>30</v>
      </c>
      <c r="G147" t="s">
        <v>24</v>
      </c>
      <c r="H147" t="s">
        <v>33</v>
      </c>
      <c r="L147" t="s">
        <v>34</v>
      </c>
      <c r="M147" s="46">
        <v>30</v>
      </c>
      <c r="N147" t="s">
        <v>24</v>
      </c>
      <c r="O147" t="s">
        <v>35</v>
      </c>
      <c r="Y147" s="7" t="s">
        <v>36</v>
      </c>
      <c r="Z147" s="1">
        <f>0.12*Z146*F147/100</f>
        <v>107.1</v>
      </c>
      <c r="AA147" s="5" t="s">
        <v>37</v>
      </c>
    </row>
    <row r="148" spans="1:27" x14ac:dyDescent="0.35">
      <c r="B148" s="53" t="str">
        <f>IF(B147=B98,"duplicato","")</f>
        <v/>
      </c>
      <c r="E148" s="1" t="s">
        <v>38</v>
      </c>
      <c r="F148" s="46">
        <v>4</v>
      </c>
      <c r="G148" t="s">
        <v>24</v>
      </c>
      <c r="H148" t="s">
        <v>39</v>
      </c>
      <c r="L148" t="s">
        <v>40</v>
      </c>
      <c r="M148" s="48">
        <v>320</v>
      </c>
      <c r="N148" t="s">
        <v>24</v>
      </c>
      <c r="O148" t="s">
        <v>41</v>
      </c>
      <c r="Y148" s="7" t="s">
        <v>42</v>
      </c>
      <c r="Z148" s="1">
        <f>0.12*Z146*F146/100</f>
        <v>249.9</v>
      </c>
      <c r="AA148" s="5" t="s">
        <v>37</v>
      </c>
    </row>
    <row r="150" spans="1:27" x14ac:dyDescent="0.35">
      <c r="A150" t="s">
        <v>43</v>
      </c>
      <c r="B150" s="9" t="s">
        <v>44</v>
      </c>
      <c r="C150" s="1" t="s">
        <v>45</v>
      </c>
      <c r="E150" s="2" t="s">
        <v>46</v>
      </c>
      <c r="F150" s="2" t="s">
        <v>47</v>
      </c>
      <c r="G150" s="2" t="s">
        <v>48</v>
      </c>
      <c r="H150" s="2" t="s">
        <v>49</v>
      </c>
      <c r="I150" s="2" t="s">
        <v>50</v>
      </c>
      <c r="J150" s="2" t="s">
        <v>51</v>
      </c>
      <c r="K150" s="2" t="s">
        <v>52</v>
      </c>
      <c r="L150" s="2" t="s">
        <v>53</v>
      </c>
      <c r="O150" s="24"/>
    </row>
    <row r="151" spans="1:27" x14ac:dyDescent="0.35">
      <c r="D151" s="1" t="s">
        <v>54</v>
      </c>
      <c r="E151" s="4">
        <f t="shared" ref="E151:J151" ca="1" si="103">INDEX(O$5:O$27,$W146,1)</f>
        <v>0.752</v>
      </c>
      <c r="F151" s="4">
        <f t="shared" ca="1" si="103"/>
        <v>0.46800000000000003</v>
      </c>
      <c r="G151" s="4">
        <f t="shared" ca="1" si="103"/>
        <v>-2.3340000000000001</v>
      </c>
      <c r="H151" s="4">
        <f t="shared" ca="1" si="103"/>
        <v>21.975999999999999</v>
      </c>
      <c r="I151" s="4">
        <f t="shared" ca="1" si="103"/>
        <v>1.4219999999999999</v>
      </c>
      <c r="J151" s="4">
        <f t="shared" ca="1" si="103"/>
        <v>2.0920000000000001</v>
      </c>
    </row>
    <row r="152" spans="1:27" x14ac:dyDescent="0.35">
      <c r="D152" s="1" t="s">
        <v>55</v>
      </c>
      <c r="E152" s="4">
        <f t="shared" ref="E152:J152" ca="1" si="104">INDEX(E$5:E$27,$W146,1)</f>
        <v>-18.039000000000001</v>
      </c>
      <c r="F152" s="4">
        <f t="shared" ca="1" si="104"/>
        <v>-10.74</v>
      </c>
      <c r="G152" s="4">
        <f t="shared" ca="1" si="104"/>
        <v>160.07</v>
      </c>
      <c r="H152" s="4">
        <f t="shared" ca="1" si="104"/>
        <v>19.225000000000001</v>
      </c>
      <c r="I152" s="4">
        <f t="shared" ca="1" si="104"/>
        <v>2.1890000000000001</v>
      </c>
      <c r="J152" s="4">
        <f t="shared" ca="1" si="104"/>
        <v>3.2210000000000001</v>
      </c>
    </row>
    <row r="153" spans="1:27" x14ac:dyDescent="0.35">
      <c r="D153" s="1" t="s">
        <v>56</v>
      </c>
      <c r="E153" s="4">
        <f t="shared" ref="E153:J153" ca="1" si="105">INDEX(O$5:O$27,$W146+2,1)</f>
        <v>0.434</v>
      </c>
      <c r="F153" s="4">
        <f t="shared" ca="1" si="105"/>
        <v>0.27</v>
      </c>
      <c r="G153" s="4">
        <f t="shared" ca="1" si="105"/>
        <v>-1.3160000000000001</v>
      </c>
      <c r="H153" s="4">
        <f t="shared" ca="1" si="105"/>
        <v>12.276999999999999</v>
      </c>
      <c r="I153" s="4">
        <f t="shared" ca="1" si="105"/>
        <v>0.80300000000000005</v>
      </c>
      <c r="J153" s="4">
        <f t="shared" ca="1" si="105"/>
        <v>1.1819999999999999</v>
      </c>
    </row>
    <row r="154" spans="1:27" x14ac:dyDescent="0.35">
      <c r="D154" s="1" t="s">
        <v>57</v>
      </c>
      <c r="E154" s="4">
        <f t="shared" ref="E154:J154" ca="1" si="106">INDEX(E$5:E$27,$W146+2,1)</f>
        <v>-10.897</v>
      </c>
      <c r="F154" s="4">
        <f t="shared" ca="1" si="106"/>
        <v>-6.4930000000000003</v>
      </c>
      <c r="G154" s="4">
        <f t="shared" ca="1" si="106"/>
        <v>93.433999999999997</v>
      </c>
      <c r="H154" s="4">
        <f t="shared" ca="1" si="106"/>
        <v>11.154999999999999</v>
      </c>
      <c r="I154" s="4">
        <f t="shared" ca="1" si="106"/>
        <v>1.272</v>
      </c>
      <c r="J154" s="4">
        <f t="shared" ca="1" si="106"/>
        <v>1.871</v>
      </c>
      <c r="M154" t="s">
        <v>107</v>
      </c>
    </row>
    <row r="155" spans="1:27" x14ac:dyDescent="0.35">
      <c r="D155" s="1" t="s">
        <v>12</v>
      </c>
      <c r="E155" s="4">
        <f t="shared" ref="E155:J155" ca="1" si="107">INDEX(Y$5:Y$27,$W146+3,1)</f>
        <v>-698.15600000000006</v>
      </c>
      <c r="F155" s="4">
        <f t="shared" ca="1" si="107"/>
        <v>-418.40300000000002</v>
      </c>
      <c r="G155" s="4">
        <f t="shared" ca="1" si="107"/>
        <v>5.0679999999999996</v>
      </c>
      <c r="H155" s="4">
        <f t="shared" ca="1" si="107"/>
        <v>2.04</v>
      </c>
      <c r="I155" s="4">
        <f t="shared" ca="1" si="107"/>
        <v>0.17099999999999999</v>
      </c>
      <c r="J155" s="4">
        <f t="shared" ca="1" si="107"/>
        <v>0.253</v>
      </c>
      <c r="K155" s="4">
        <f>L155*1.3</f>
        <v>0</v>
      </c>
      <c r="L155" s="49">
        <f>IF(B148="duplicato",L106,L113)</f>
        <v>0</v>
      </c>
      <c r="M155" t="s">
        <v>58</v>
      </c>
    </row>
    <row r="156" spans="1:27" x14ac:dyDescent="0.35">
      <c r="M156" t="s">
        <v>103</v>
      </c>
    </row>
    <row r="157" spans="1:27" x14ac:dyDescent="0.35">
      <c r="B157" s="9" t="s">
        <v>44</v>
      </c>
      <c r="C157" s="1" t="s">
        <v>59</v>
      </c>
      <c r="E157" s="2" t="s">
        <v>46</v>
      </c>
      <c r="F157" s="2" t="s">
        <v>47</v>
      </c>
      <c r="G157" s="2" t="s">
        <v>48</v>
      </c>
      <c r="H157" s="2" t="s">
        <v>49</v>
      </c>
      <c r="I157" s="2" t="s">
        <v>50</v>
      </c>
      <c r="J157" s="2" t="s">
        <v>51</v>
      </c>
      <c r="K157" s="2" t="s">
        <v>52</v>
      </c>
      <c r="L157" s="2" t="s">
        <v>53</v>
      </c>
    </row>
    <row r="158" spans="1:27" x14ac:dyDescent="0.35">
      <c r="D158" s="1" t="s">
        <v>54</v>
      </c>
      <c r="E158" s="4">
        <f t="shared" ref="E158:J158" ca="1" si="108">INDEX(O$5:O$27,$W146+1,1)</f>
        <v>-0.63500000000000001</v>
      </c>
      <c r="F158" s="4">
        <f t="shared" ca="1" si="108"/>
        <v>-0.39700000000000002</v>
      </c>
      <c r="G158" s="4">
        <f t="shared" ca="1" si="108"/>
        <v>1.887</v>
      </c>
      <c r="H158" s="4">
        <f t="shared" ca="1" si="108"/>
        <v>-17.41</v>
      </c>
      <c r="I158" s="4">
        <f t="shared" ca="1" si="108"/>
        <v>-1.149</v>
      </c>
      <c r="J158" s="4">
        <f t="shared" ca="1" si="108"/>
        <v>-1.6910000000000001</v>
      </c>
    </row>
    <row r="159" spans="1:27" x14ac:dyDescent="0.35">
      <c r="D159" s="1" t="s">
        <v>55</v>
      </c>
      <c r="E159" s="4">
        <f t="shared" ref="E159:J159" ca="1" si="109">INDEX(E$5:E$27,$W146+1,1)</f>
        <v>16.831</v>
      </c>
      <c r="F159" s="4">
        <f t="shared" ca="1" si="109"/>
        <v>10.037000000000001</v>
      </c>
      <c r="G159" s="4">
        <f t="shared" ca="1" si="109"/>
        <v>-139.149</v>
      </c>
      <c r="H159" s="4">
        <f t="shared" ca="1" si="109"/>
        <v>-16.504999999999999</v>
      </c>
      <c r="I159" s="4">
        <f t="shared" ca="1" si="109"/>
        <v>-1.881</v>
      </c>
      <c r="J159" s="4">
        <f t="shared" ca="1" si="109"/>
        <v>-2.7669999999999999</v>
      </c>
    </row>
    <row r="160" spans="1:27" x14ac:dyDescent="0.35">
      <c r="D160" s="1" t="s">
        <v>56</v>
      </c>
      <c r="E160" s="4">
        <f ca="1">E153</f>
        <v>0.434</v>
      </c>
      <c r="F160" s="4">
        <f t="shared" ref="F160:J162" ca="1" si="110">F153</f>
        <v>0.27</v>
      </c>
      <c r="G160" s="4">
        <f t="shared" ca="1" si="110"/>
        <v>-1.3160000000000001</v>
      </c>
      <c r="H160" s="4">
        <f t="shared" ca="1" si="110"/>
        <v>12.276999999999999</v>
      </c>
      <c r="I160" s="4">
        <f t="shared" ca="1" si="110"/>
        <v>0.80300000000000005</v>
      </c>
      <c r="J160" s="4">
        <f t="shared" ca="1" si="110"/>
        <v>1.1819999999999999</v>
      </c>
    </row>
    <row r="161" spans="2:18" x14ac:dyDescent="0.35">
      <c r="D161" s="1" t="s">
        <v>57</v>
      </c>
      <c r="E161" s="4">
        <f ca="1">E154</f>
        <v>-10.897</v>
      </c>
      <c r="F161" s="4">
        <f t="shared" ca="1" si="110"/>
        <v>-6.4930000000000003</v>
      </c>
      <c r="G161" s="4">
        <f t="shared" ca="1" si="110"/>
        <v>93.433999999999997</v>
      </c>
      <c r="H161" s="4">
        <f t="shared" ca="1" si="110"/>
        <v>11.154999999999999</v>
      </c>
      <c r="I161" s="4">
        <f t="shared" ca="1" si="110"/>
        <v>1.272</v>
      </c>
      <c r="J161" s="4">
        <f t="shared" ca="1" si="110"/>
        <v>1.871</v>
      </c>
    </row>
    <row r="162" spans="2:18" x14ac:dyDescent="0.35">
      <c r="D162" s="1" t="s">
        <v>12</v>
      </c>
      <c r="E162" s="4">
        <f ca="1">E155</f>
        <v>-698.15600000000006</v>
      </c>
      <c r="F162" s="4">
        <f t="shared" ca="1" si="110"/>
        <v>-418.40300000000002</v>
      </c>
      <c r="G162" s="4">
        <f t="shared" ca="1" si="110"/>
        <v>5.0679999999999996</v>
      </c>
      <c r="H162" s="4">
        <f t="shared" ca="1" si="110"/>
        <v>2.04</v>
      </c>
      <c r="I162" s="4">
        <f t="shared" ca="1" si="110"/>
        <v>0.17099999999999999</v>
      </c>
      <c r="J162" s="4">
        <f t="shared" ca="1" si="110"/>
        <v>0.253</v>
      </c>
      <c r="K162" s="4">
        <f>L162*1.3</f>
        <v>0</v>
      </c>
      <c r="L162" s="49">
        <f>-F146*F147*(M148-(M146+M147))*$W$1/1000000+L155</f>
        <v>0</v>
      </c>
    </row>
    <row r="164" spans="2:18" s="10" customFormat="1" x14ac:dyDescent="0.35">
      <c r="B164" s="11" t="s">
        <v>60</v>
      </c>
      <c r="C164" s="12" t="s">
        <v>45</v>
      </c>
      <c r="E164" s="13" t="s">
        <v>46</v>
      </c>
      <c r="F164" s="13" t="s">
        <v>47</v>
      </c>
      <c r="G164" s="13" t="s">
        <v>48</v>
      </c>
      <c r="H164" s="13" t="s">
        <v>49</v>
      </c>
      <c r="I164" s="13" t="s">
        <v>50</v>
      </c>
      <c r="J164" s="13" t="s">
        <v>51</v>
      </c>
      <c r="K164" s="13" t="s">
        <v>61</v>
      </c>
      <c r="L164" s="13" t="s">
        <v>62</v>
      </c>
      <c r="M164" s="13" t="s">
        <v>63</v>
      </c>
      <c r="N164" s="13" t="s">
        <v>64</v>
      </c>
      <c r="O164" s="13" t="s">
        <v>65</v>
      </c>
      <c r="P164" s="13" t="s">
        <v>66</v>
      </c>
      <c r="Q164" s="13" t="s">
        <v>67</v>
      </c>
      <c r="R164" s="13" t="s">
        <v>68</v>
      </c>
    </row>
    <row r="165" spans="2:18" s="10" customFormat="1" x14ac:dyDescent="0.35">
      <c r="D165" s="12" t="s">
        <v>54</v>
      </c>
      <c r="E165" s="14">
        <f t="shared" ref="E165:F165" ca="1" si="111">E151-(E151-E158)/$M148*$M146</f>
        <v>0.62196874999999996</v>
      </c>
      <c r="F165" s="14">
        <f t="shared" ca="1" si="111"/>
        <v>0.38690625000000001</v>
      </c>
      <c r="G165" s="14">
        <f ca="1">G151-(G151-G158)/$M148*$M146</f>
        <v>-1.9382812500000002</v>
      </c>
      <c r="H165" s="14">
        <f t="shared" ref="H165:J165" ca="1" si="112">H151-(H151-H158)/$M148*$M146</f>
        <v>18.283562499999999</v>
      </c>
      <c r="I165" s="14">
        <f t="shared" ca="1" si="112"/>
        <v>1.1809687499999999</v>
      </c>
      <c r="J165" s="14">
        <f t="shared" ca="1" si="112"/>
        <v>1.73734375</v>
      </c>
      <c r="K165" s="14">
        <f ca="1">(ABS(G165)+ABS(I165))*SIGN(G165)</f>
        <v>-3.1192500000000001</v>
      </c>
      <c r="L165" s="14">
        <f ca="1">(ABS(H165)+ABS(J165))*SIGN(H165)</f>
        <v>20.020906249999999</v>
      </c>
      <c r="M165" s="14">
        <f ca="1">(ABS(K165)+0.3*ABS(L165))*SIGN(K165)</f>
        <v>-9.1255218750000004</v>
      </c>
      <c r="N165" s="14">
        <f t="shared" ref="N165:N169" ca="1" si="113">(ABS(L165)+0.3*ABS(K165))*SIGN(L165)</f>
        <v>20.956681249999999</v>
      </c>
      <c r="O165" s="14">
        <f ca="1">F165+M165</f>
        <v>-8.7386156250000013</v>
      </c>
      <c r="P165" s="14">
        <f ca="1">F165-M165</f>
        <v>9.5124281249999996</v>
      </c>
      <c r="Q165" s="14">
        <f ca="1">F165+N165</f>
        <v>21.343587499999998</v>
      </c>
      <c r="R165" s="14">
        <f ca="1">F165-N165</f>
        <v>-20.569775</v>
      </c>
    </row>
    <row r="166" spans="2:18" s="10" customFormat="1" x14ac:dyDescent="0.35">
      <c r="D166" s="12" t="s">
        <v>55</v>
      </c>
      <c r="E166" s="14">
        <f t="shared" ref="E166:F166" ca="1" si="114">E152-(E152-E159)/$M148*$M146</f>
        <v>-14.769937500000001</v>
      </c>
      <c r="F166" s="14">
        <f t="shared" ca="1" si="114"/>
        <v>-8.7921562499999997</v>
      </c>
      <c r="G166" s="14">
        <f ca="1">G152-(G152-G159)/$M148*$M146</f>
        <v>132.01821874999999</v>
      </c>
      <c r="H166" s="14">
        <f t="shared" ref="H166:J166" ca="1" si="115">H152-(H152-H159)/$M148*$M146</f>
        <v>15.875312500000001</v>
      </c>
      <c r="I166" s="14">
        <f t="shared" ca="1" si="115"/>
        <v>1.8074375</v>
      </c>
      <c r="J166" s="14">
        <f t="shared" ca="1" si="115"/>
        <v>2.6596250000000001</v>
      </c>
      <c r="K166" s="14">
        <f t="shared" ref="K166:L169" ca="1" si="116">(ABS(G166)+ABS(I166))*SIGN(G166)</f>
        <v>133.82565624999998</v>
      </c>
      <c r="L166" s="14">
        <f t="shared" ca="1" si="116"/>
        <v>18.534937500000002</v>
      </c>
      <c r="M166" s="14">
        <f t="shared" ref="M166:M169" ca="1" si="117">(ABS(K166)+0.3*ABS(L166))*SIGN(K166)</f>
        <v>139.38613749999999</v>
      </c>
      <c r="N166" s="14">
        <f t="shared" ca="1" si="113"/>
        <v>58.682634374999992</v>
      </c>
      <c r="O166" s="14">
        <f t="shared" ref="O166:O168" ca="1" si="118">F166+M166</f>
        <v>130.59398124999998</v>
      </c>
      <c r="P166" s="14">
        <f t="shared" ref="P166:P168" ca="1" si="119">F166-M166</f>
        <v>-148.17829374999999</v>
      </c>
      <c r="Q166" s="14">
        <f t="shared" ref="Q166:Q168" ca="1" si="120">F166+N166</f>
        <v>49.890478124999994</v>
      </c>
      <c r="R166" s="14">
        <f t="shared" ref="R166:R168" ca="1" si="121">F166-N166</f>
        <v>-67.474790624999997</v>
      </c>
    </row>
    <row r="167" spans="2:18" s="10" customFormat="1" x14ac:dyDescent="0.35">
      <c r="D167" s="12" t="s">
        <v>56</v>
      </c>
      <c r="E167" s="14">
        <f t="shared" ref="E167:J169" ca="1" si="122">E153</f>
        <v>0.434</v>
      </c>
      <c r="F167" s="14">
        <f t="shared" ca="1" si="122"/>
        <v>0.27</v>
      </c>
      <c r="G167" s="14">
        <f t="shared" ca="1" si="122"/>
        <v>-1.3160000000000001</v>
      </c>
      <c r="H167" s="14">
        <f t="shared" ca="1" si="122"/>
        <v>12.276999999999999</v>
      </c>
      <c r="I167" s="14">
        <f t="shared" ca="1" si="122"/>
        <v>0.80300000000000005</v>
      </c>
      <c r="J167" s="14">
        <f t="shared" ca="1" si="122"/>
        <v>1.1819999999999999</v>
      </c>
      <c r="K167" s="14">
        <f t="shared" ca="1" si="116"/>
        <v>-2.1190000000000002</v>
      </c>
      <c r="L167" s="14">
        <f t="shared" ca="1" si="116"/>
        <v>13.459</v>
      </c>
      <c r="M167" s="14">
        <f t="shared" ca="1" si="117"/>
        <v>-6.1567000000000007</v>
      </c>
      <c r="N167" s="14">
        <f t="shared" ca="1" si="113"/>
        <v>14.0947</v>
      </c>
      <c r="O167" s="14">
        <f t="shared" ca="1" si="118"/>
        <v>-5.8867000000000012</v>
      </c>
      <c r="P167" s="14">
        <f t="shared" ca="1" si="119"/>
        <v>6.4267000000000003</v>
      </c>
      <c r="Q167" s="14">
        <f t="shared" ca="1" si="120"/>
        <v>14.364699999999999</v>
      </c>
      <c r="R167" s="14">
        <f t="shared" ca="1" si="121"/>
        <v>-13.8247</v>
      </c>
    </row>
    <row r="168" spans="2:18" s="10" customFormat="1" x14ac:dyDescent="0.35">
      <c r="D168" s="12" t="s">
        <v>57</v>
      </c>
      <c r="E168" s="14">
        <f t="shared" ca="1" si="122"/>
        <v>-10.897</v>
      </c>
      <c r="F168" s="14">
        <f t="shared" ca="1" si="122"/>
        <v>-6.4930000000000003</v>
      </c>
      <c r="G168" s="14">
        <f t="shared" ca="1" si="122"/>
        <v>93.433999999999997</v>
      </c>
      <c r="H168" s="14">
        <f t="shared" ca="1" si="122"/>
        <v>11.154999999999999</v>
      </c>
      <c r="I168" s="14">
        <f t="shared" ca="1" si="122"/>
        <v>1.272</v>
      </c>
      <c r="J168" s="14">
        <f t="shared" ca="1" si="122"/>
        <v>1.871</v>
      </c>
      <c r="K168" s="14">
        <f t="shared" ca="1" si="116"/>
        <v>94.706000000000003</v>
      </c>
      <c r="L168" s="14">
        <f t="shared" ca="1" si="116"/>
        <v>13.026</v>
      </c>
      <c r="M168" s="14">
        <f t="shared" ca="1" si="117"/>
        <v>98.613799999999998</v>
      </c>
      <c r="N168" s="14">
        <f t="shared" ca="1" si="113"/>
        <v>41.437799999999996</v>
      </c>
      <c r="O168" s="14">
        <f t="shared" ca="1" si="118"/>
        <v>92.120800000000003</v>
      </c>
      <c r="P168" s="14">
        <f t="shared" ca="1" si="119"/>
        <v>-105.10679999999999</v>
      </c>
      <c r="Q168" s="14">
        <f t="shared" ca="1" si="120"/>
        <v>34.944799999999994</v>
      </c>
      <c r="R168" s="14">
        <f t="shared" ca="1" si="121"/>
        <v>-47.930799999999998</v>
      </c>
    </row>
    <row r="169" spans="2:18" s="10" customFormat="1" x14ac:dyDescent="0.35">
      <c r="D169" s="12" t="s">
        <v>12</v>
      </c>
      <c r="E169" s="14">
        <f ca="1">E155+K155</f>
        <v>-698.15600000000006</v>
      </c>
      <c r="F169" s="14">
        <f ca="1">F155+L155</f>
        <v>-418.40300000000002</v>
      </c>
      <c r="G169" s="14">
        <f t="shared" ca="1" si="122"/>
        <v>5.0679999999999996</v>
      </c>
      <c r="H169" s="14">
        <f t="shared" ca="1" si="122"/>
        <v>2.04</v>
      </c>
      <c r="I169" s="14">
        <f t="shared" ca="1" si="122"/>
        <v>0.17099999999999999</v>
      </c>
      <c r="J169" s="14">
        <f t="shared" ca="1" si="122"/>
        <v>0.253</v>
      </c>
      <c r="K169" s="14">
        <f t="shared" ca="1" si="116"/>
        <v>5.2389999999999999</v>
      </c>
      <c r="L169" s="14">
        <f t="shared" ca="1" si="116"/>
        <v>2.2930000000000001</v>
      </c>
      <c r="M169" s="14">
        <f t="shared" ca="1" si="117"/>
        <v>5.9268999999999998</v>
      </c>
      <c r="N169" s="14">
        <f t="shared" ca="1" si="113"/>
        <v>3.8647</v>
      </c>
      <c r="O169" s="14">
        <f ca="1">F169+M169</f>
        <v>-412.47610000000003</v>
      </c>
      <c r="P169" s="14">
        <f ca="1">F169-M169</f>
        <v>-424.32990000000001</v>
      </c>
      <c r="Q169" s="14">
        <f ca="1">F169+N169</f>
        <v>-414.53829999999999</v>
      </c>
      <c r="R169" s="14">
        <f ca="1">F169-N169</f>
        <v>-422.26770000000005</v>
      </c>
    </row>
    <row r="170" spans="2:18" s="10" customFormat="1" x14ac:dyDescent="0.35"/>
    <row r="171" spans="2:18" s="10" customFormat="1" x14ac:dyDescent="0.35">
      <c r="B171" s="11" t="s">
        <v>60</v>
      </c>
      <c r="C171" s="12" t="s">
        <v>59</v>
      </c>
      <c r="E171" s="13" t="s">
        <v>46</v>
      </c>
      <c r="F171" s="13" t="s">
        <v>47</v>
      </c>
      <c r="G171" s="13" t="s">
        <v>48</v>
      </c>
      <c r="H171" s="13" t="s">
        <v>49</v>
      </c>
      <c r="I171" s="13" t="s">
        <v>50</v>
      </c>
      <c r="J171" s="13" t="s">
        <v>51</v>
      </c>
      <c r="K171" s="13" t="s">
        <v>61</v>
      </c>
      <c r="L171" s="13" t="s">
        <v>62</v>
      </c>
      <c r="M171" s="13" t="s">
        <v>63</v>
      </c>
      <c r="N171" s="13" t="s">
        <v>64</v>
      </c>
      <c r="O171" s="13" t="s">
        <v>65</v>
      </c>
      <c r="P171" s="13" t="s">
        <v>66</v>
      </c>
      <c r="Q171" s="13" t="s">
        <v>67</v>
      </c>
      <c r="R171" s="13" t="s">
        <v>68</v>
      </c>
    </row>
    <row r="172" spans="2:18" s="10" customFormat="1" x14ac:dyDescent="0.35">
      <c r="D172" s="12" t="s">
        <v>54</v>
      </c>
      <c r="E172" s="14">
        <f t="shared" ref="E172:F172" ca="1" si="123">E158+(E151-E158)/$M148*$M147</f>
        <v>-0.50496874999999997</v>
      </c>
      <c r="F172" s="14">
        <f t="shared" ca="1" si="123"/>
        <v>-0.31590625000000006</v>
      </c>
      <c r="G172" s="14">
        <f ca="1">G158+(G151-G158)/$M148*$M147</f>
        <v>1.4912812500000001</v>
      </c>
      <c r="H172" s="14">
        <f t="shared" ref="H172:J172" ca="1" si="124">H158+(H151-H158)/$M148*$M147</f>
        <v>-13.7175625</v>
      </c>
      <c r="I172" s="14">
        <f t="shared" ca="1" si="124"/>
        <v>-0.90796874999999999</v>
      </c>
      <c r="J172" s="14">
        <f t="shared" ca="1" si="124"/>
        <v>-1.3363437500000002</v>
      </c>
      <c r="K172" s="14">
        <f ca="1">(ABS(G172)+ABS(I172))*SIGN(G172)</f>
        <v>2.3992500000000003</v>
      </c>
      <c r="L172" s="14">
        <f ca="1">(ABS(H172)+ABS(J172))*SIGN(H172)</f>
        <v>-15.053906250000001</v>
      </c>
      <c r="M172" s="14">
        <f t="shared" ref="M172:M176" ca="1" si="125">(ABS(K172)+0.3*ABS(L172))*SIGN(K172)</f>
        <v>6.9154218750000007</v>
      </c>
      <c r="N172" s="14">
        <f t="shared" ref="N172:N176" ca="1" si="126">(ABS(L172)+0.3*ABS(K172))*SIGN(L172)</f>
        <v>-15.773681250000001</v>
      </c>
      <c r="O172" s="14">
        <f ca="1">F172+M172</f>
        <v>6.5995156250000004</v>
      </c>
      <c r="P172" s="14">
        <f ca="1">F172-M172</f>
        <v>-7.231328125000001</v>
      </c>
      <c r="Q172" s="14">
        <f ca="1">F172+N172</f>
        <v>-16.0895875</v>
      </c>
      <c r="R172" s="14">
        <f ca="1">F172-N172</f>
        <v>15.457775000000002</v>
      </c>
    </row>
    <row r="173" spans="2:18" s="10" customFormat="1" x14ac:dyDescent="0.35">
      <c r="D173" s="12" t="s">
        <v>55</v>
      </c>
      <c r="E173" s="14">
        <f t="shared" ref="E173:F173" ca="1" si="127">E159+(E152-E159)/$M148*$M147</f>
        <v>13.561937499999999</v>
      </c>
      <c r="F173" s="14">
        <f t="shared" ca="1" si="127"/>
        <v>8.0891562500000003</v>
      </c>
      <c r="G173" s="14">
        <f ca="1">G159+(G152-G159)/$M148*$M147</f>
        <v>-111.09721875</v>
      </c>
      <c r="H173" s="14">
        <f t="shared" ref="H173:J173" ca="1" si="128">H159+(H152-H159)/$M148*$M147</f>
        <v>-13.155312499999999</v>
      </c>
      <c r="I173" s="14">
        <f t="shared" ca="1" si="128"/>
        <v>-1.4994375</v>
      </c>
      <c r="J173" s="14">
        <f t="shared" ca="1" si="128"/>
        <v>-2.2056249999999999</v>
      </c>
      <c r="K173" s="14">
        <f t="shared" ref="K173:L176" ca="1" si="129">(ABS(G173)+ABS(I173))*SIGN(G173)</f>
        <v>-112.59665625</v>
      </c>
      <c r="L173" s="14">
        <f t="shared" ca="1" si="129"/>
        <v>-15.360937499999999</v>
      </c>
      <c r="M173" s="14">
        <f t="shared" ca="1" si="125"/>
        <v>-117.2049375</v>
      </c>
      <c r="N173" s="14">
        <f t="shared" ca="1" si="126"/>
        <v>-49.139934374999996</v>
      </c>
      <c r="O173" s="14">
        <f t="shared" ref="O173:O175" ca="1" si="130">F173+M173</f>
        <v>-109.11578125</v>
      </c>
      <c r="P173" s="14">
        <f t="shared" ref="P173:P175" ca="1" si="131">F173-M173</f>
        <v>125.29409375</v>
      </c>
      <c r="Q173" s="14">
        <f t="shared" ref="Q173:Q175" ca="1" si="132">F173+N173</f>
        <v>-41.050778124999994</v>
      </c>
      <c r="R173" s="14">
        <f t="shared" ref="R173:R175" ca="1" si="133">F173-N173</f>
        <v>57.229090624999998</v>
      </c>
    </row>
    <row r="174" spans="2:18" s="10" customFormat="1" x14ac:dyDescent="0.35">
      <c r="D174" s="12" t="s">
        <v>56</v>
      </c>
      <c r="E174" s="14">
        <f ca="1">E167</f>
        <v>0.434</v>
      </c>
      <c r="F174" s="14">
        <f t="shared" ref="F174:J175" ca="1" si="134">F167</f>
        <v>0.27</v>
      </c>
      <c r="G174" s="14">
        <f t="shared" ca="1" si="134"/>
        <v>-1.3160000000000001</v>
      </c>
      <c r="H174" s="14">
        <f t="shared" ca="1" si="134"/>
        <v>12.276999999999999</v>
      </c>
      <c r="I174" s="14">
        <f t="shared" ca="1" si="134"/>
        <v>0.80300000000000005</v>
      </c>
      <c r="J174" s="14">
        <f t="shared" ca="1" si="134"/>
        <v>1.1819999999999999</v>
      </c>
      <c r="K174" s="14">
        <f t="shared" ca="1" si="129"/>
        <v>-2.1190000000000002</v>
      </c>
      <c r="L174" s="14">
        <f t="shared" ca="1" si="129"/>
        <v>13.459</v>
      </c>
      <c r="M174" s="14">
        <f t="shared" ca="1" si="125"/>
        <v>-6.1567000000000007</v>
      </c>
      <c r="N174" s="14">
        <f t="shared" ca="1" si="126"/>
        <v>14.0947</v>
      </c>
      <c r="O174" s="14">
        <f t="shared" ca="1" si="130"/>
        <v>-5.8867000000000012</v>
      </c>
      <c r="P174" s="14">
        <f t="shared" ca="1" si="131"/>
        <v>6.4267000000000003</v>
      </c>
      <c r="Q174" s="14">
        <f t="shared" ca="1" si="132"/>
        <v>14.364699999999999</v>
      </c>
      <c r="R174" s="14">
        <f t="shared" ca="1" si="133"/>
        <v>-13.8247</v>
      </c>
    </row>
    <row r="175" spans="2:18" s="10" customFormat="1" x14ac:dyDescent="0.35">
      <c r="D175" s="12" t="s">
        <v>57</v>
      </c>
      <c r="E175" s="14">
        <f ca="1">E168</f>
        <v>-10.897</v>
      </c>
      <c r="F175" s="14">
        <f t="shared" ca="1" si="134"/>
        <v>-6.4930000000000003</v>
      </c>
      <c r="G175" s="14">
        <f t="shared" ca="1" si="134"/>
        <v>93.433999999999997</v>
      </c>
      <c r="H175" s="14">
        <f t="shared" ca="1" si="134"/>
        <v>11.154999999999999</v>
      </c>
      <c r="I175" s="14">
        <f t="shared" ca="1" si="134"/>
        <v>1.272</v>
      </c>
      <c r="J175" s="14">
        <f t="shared" ca="1" si="134"/>
        <v>1.871</v>
      </c>
      <c r="K175" s="14">
        <f t="shared" ca="1" si="129"/>
        <v>94.706000000000003</v>
      </c>
      <c r="L175" s="14">
        <f t="shared" ca="1" si="129"/>
        <v>13.026</v>
      </c>
      <c r="M175" s="14">
        <f t="shared" ca="1" si="125"/>
        <v>98.613799999999998</v>
      </c>
      <c r="N175" s="14">
        <f t="shared" ca="1" si="126"/>
        <v>41.437799999999996</v>
      </c>
      <c r="O175" s="14">
        <f t="shared" ca="1" si="130"/>
        <v>92.120800000000003</v>
      </c>
      <c r="P175" s="14">
        <f t="shared" ca="1" si="131"/>
        <v>-105.10679999999999</v>
      </c>
      <c r="Q175" s="14">
        <f t="shared" ca="1" si="132"/>
        <v>34.944799999999994</v>
      </c>
      <c r="R175" s="14">
        <f t="shared" ca="1" si="133"/>
        <v>-47.930799999999998</v>
      </c>
    </row>
    <row r="176" spans="2:18" s="10" customFormat="1" x14ac:dyDescent="0.35">
      <c r="D176" s="12" t="s">
        <v>12</v>
      </c>
      <c r="E176" s="14">
        <f ca="1">E162+K162</f>
        <v>-698.15600000000006</v>
      </c>
      <c r="F176" s="14">
        <f ca="1">F162+L162</f>
        <v>-418.40300000000002</v>
      </c>
      <c r="G176" s="14">
        <f t="shared" ref="G176:J176" ca="1" si="135">G162</f>
        <v>5.0679999999999996</v>
      </c>
      <c r="H176" s="14">
        <f t="shared" ca="1" si="135"/>
        <v>2.04</v>
      </c>
      <c r="I176" s="14">
        <f t="shared" ca="1" si="135"/>
        <v>0.17099999999999999</v>
      </c>
      <c r="J176" s="14">
        <f t="shared" ca="1" si="135"/>
        <v>0.253</v>
      </c>
      <c r="K176" s="14">
        <f t="shared" ca="1" si="129"/>
        <v>5.2389999999999999</v>
      </c>
      <c r="L176" s="14">
        <f t="shared" ca="1" si="129"/>
        <v>2.2930000000000001</v>
      </c>
      <c r="M176" s="14">
        <f t="shared" ca="1" si="125"/>
        <v>5.9268999999999998</v>
      </c>
      <c r="N176" s="14">
        <f t="shared" ca="1" si="126"/>
        <v>3.8647</v>
      </c>
      <c r="O176" s="14">
        <f ca="1">F176+M176</f>
        <v>-412.47610000000003</v>
      </c>
      <c r="P176" s="14">
        <f ca="1">F176-M176</f>
        <v>-424.32990000000001</v>
      </c>
      <c r="Q176" s="14">
        <f ca="1">F176+N176</f>
        <v>-414.53829999999999</v>
      </c>
      <c r="R176" s="14">
        <f ca="1">F176-N176</f>
        <v>-422.26770000000005</v>
      </c>
    </row>
    <row r="177" spans="1:26" s="10" customFormat="1" x14ac:dyDescent="0.35"/>
    <row r="178" spans="1:26" s="10" customFormat="1" x14ac:dyDescent="0.35">
      <c r="A178" s="12" t="s">
        <v>21</v>
      </c>
      <c r="B178" s="11" t="s">
        <v>60</v>
      </c>
      <c r="C178" s="12" t="s">
        <v>45</v>
      </c>
      <c r="E178" s="15" t="s">
        <v>46</v>
      </c>
      <c r="F178" s="13" t="s">
        <v>65</v>
      </c>
      <c r="G178" s="13" t="s">
        <v>66</v>
      </c>
      <c r="H178" s="13" t="s">
        <v>67</v>
      </c>
      <c r="I178" s="13" t="s">
        <v>68</v>
      </c>
      <c r="J178" s="13" t="s">
        <v>69</v>
      </c>
      <c r="K178" s="15" t="s">
        <v>65</v>
      </c>
      <c r="L178" s="15" t="s">
        <v>66</v>
      </c>
      <c r="M178" s="15" t="s">
        <v>67</v>
      </c>
      <c r="N178" s="15" t="s">
        <v>68</v>
      </c>
      <c r="P178" s="13" t="s">
        <v>46</v>
      </c>
      <c r="Q178" s="13" t="s">
        <v>65</v>
      </c>
      <c r="R178" s="13" t="s">
        <v>66</v>
      </c>
      <c r="S178" s="13" t="s">
        <v>67</v>
      </c>
      <c r="T178" s="13" t="s">
        <v>68</v>
      </c>
      <c r="U178" s="13" t="s">
        <v>13</v>
      </c>
      <c r="V178" s="16" t="s">
        <v>70</v>
      </c>
      <c r="W178" s="7" t="s">
        <v>71</v>
      </c>
      <c r="X178" s="7" t="s">
        <v>72</v>
      </c>
      <c r="Y178" s="8"/>
      <c r="Z178" s="5"/>
    </row>
    <row r="179" spans="1:26" x14ac:dyDescent="0.35">
      <c r="A179" s="1">
        <f ca="1">B146</f>
        <v>18</v>
      </c>
      <c r="D179" s="1" t="s">
        <v>54</v>
      </c>
      <c r="E179" s="17">
        <f ca="1">E165</f>
        <v>0.62196874999999996</v>
      </c>
      <c r="F179" s="4">
        <f t="shared" ref="F179:I180" ca="1" si="136">O165</f>
        <v>-8.7386156250000013</v>
      </c>
      <c r="G179" s="4">
        <f t="shared" ca="1" si="136"/>
        <v>9.5124281249999996</v>
      </c>
      <c r="H179" s="18">
        <f t="shared" ca="1" si="136"/>
        <v>21.343587499999998</v>
      </c>
      <c r="I179" s="18">
        <f t="shared" ca="1" si="136"/>
        <v>-20.569775</v>
      </c>
      <c r="J179" s="4">
        <f>INDEX($N$34:$N$45,MATCH(A181,$L$34:$L$45,-1),1)</f>
        <v>45.240000000000009</v>
      </c>
      <c r="K179" s="17">
        <f ca="1">MAX(ABS(F179),IF(J179="---",0,0.3*J179))</f>
        <v>13.572000000000003</v>
      </c>
      <c r="L179" s="17">
        <f ca="1">MAX(ABS(G179),IF(J179="---",0,0.3*J179))</f>
        <v>13.572000000000003</v>
      </c>
      <c r="M179" s="17">
        <f ca="1">MAX(ABS(H179),J179)</f>
        <v>45.240000000000009</v>
      </c>
      <c r="N179" s="17">
        <f ca="1">MAX(ABS(I179),J179)</f>
        <v>45.240000000000009</v>
      </c>
      <c r="O179" s="6" t="s">
        <v>73</v>
      </c>
      <c r="P179" s="19">
        <f ca="1">MAX(E179-$Z147*(1-((0.48*$Z146+E181)/(0.48*$Z146))^2),0)/(($F147-2*$F148)*$O$2)*1000</f>
        <v>0</v>
      </c>
      <c r="Q179" s="19">
        <f ca="1">MAX(K179-$Z147*(1-((0.48*$Z146+K181)/(0.48*$Z146))^2),0)/(($F147-2*$F148)*$O$2)*1000</f>
        <v>0</v>
      </c>
      <c r="R179" s="19">
        <f t="shared" ref="R179:S179" ca="1" si="137">MAX(L179-$Z147*(1-((0.48*$Z146+L181)/(0.48*$Z146))^2),0)/(($F147-2*$F148)*$O$2)*1000</f>
        <v>0</v>
      </c>
      <c r="S179" s="19">
        <f t="shared" ca="1" si="137"/>
        <v>0</v>
      </c>
      <c r="T179" s="19">
        <f ca="1">MAX(N179-$Z147*(1-((0.48*$Z146+N181)/(0.48*$Z146))^2),0)/(($F147-2*$F148)*$O$2)*1000</f>
        <v>0</v>
      </c>
      <c r="U179" s="17">
        <f ca="1">MAX(P179:T179)</f>
        <v>0</v>
      </c>
      <c r="V179" s="49">
        <v>9.36</v>
      </c>
      <c r="W179" s="8">
        <f>2*V179*$O$2/10</f>
        <v>732.52173913043475</v>
      </c>
      <c r="X179" s="4">
        <f>W179*(F147-2*F148)/200</f>
        <v>80.577391304347827</v>
      </c>
      <c r="Y179" s="1"/>
      <c r="Z179" s="5"/>
    </row>
    <row r="180" spans="1:26" x14ac:dyDescent="0.35">
      <c r="A180" s="12" t="s">
        <v>31</v>
      </c>
      <c r="D180" s="1" t="s">
        <v>55</v>
      </c>
      <c r="E180" s="17">
        <f ca="1">E166</f>
        <v>-14.769937500000001</v>
      </c>
      <c r="F180" s="18">
        <f t="shared" ca="1" si="136"/>
        <v>130.59398124999998</v>
      </c>
      <c r="G180" s="18">
        <f t="shared" ca="1" si="136"/>
        <v>-148.17829374999999</v>
      </c>
      <c r="H180" s="4">
        <f t="shared" ca="1" si="136"/>
        <v>49.890478124999994</v>
      </c>
      <c r="I180" s="4">
        <f t="shared" ca="1" si="136"/>
        <v>-67.474790624999997</v>
      </c>
      <c r="J180" s="4">
        <f>INDEX($O$34:$O$45,MATCH(A181,$L$34:$L$45,-1),1)</f>
        <v>217.60440000000006</v>
      </c>
      <c r="K180" s="17">
        <f ca="1">MAX(ABS(F180),J180)</f>
        <v>217.60440000000006</v>
      </c>
      <c r="L180" s="17">
        <f ca="1">MAX(ABS(G180),J180)</f>
        <v>217.60440000000006</v>
      </c>
      <c r="M180" s="17">
        <f ca="1">MAX(ABS(H180),IF(J180="---",0,0.3*J180))</f>
        <v>65.281320000000008</v>
      </c>
      <c r="N180" s="17">
        <f ca="1">MAX(ABS(I180),IF(J180="---",0,0.3*J180))</f>
        <v>67.474790624999997</v>
      </c>
      <c r="O180" s="6" t="s">
        <v>74</v>
      </c>
      <c r="P180" s="19">
        <f ca="1">MAX(E180-$Z148*(1-((0.48*$Z146+E181)/(0.48*$Z146))^2),0)/(($F146-2*$F148)*$O$2)*1000</f>
        <v>0</v>
      </c>
      <c r="Q180" s="19">
        <f ca="1">MAX(K180-$Z148*(1-((0.48*$Z146+K181)/(0.48*$Z146))^2),0)/(($F146-2*$F148)*$O$2)*1000</f>
        <v>3.87817221779417</v>
      </c>
      <c r="R180" s="19">
        <f t="shared" ref="R180:T180" ca="1" si="138">MAX(L180-$Z148*(1-((0.48*$Z146+L181)/(0.48*$Z146))^2),0)/(($F146-2*$F148)*$O$2)*1000</f>
        <v>3.757268648882178</v>
      </c>
      <c r="S180" s="19">
        <f t="shared" ca="1" si="138"/>
        <v>0</v>
      </c>
      <c r="T180" s="19">
        <f t="shared" ca="1" si="138"/>
        <v>0</v>
      </c>
      <c r="U180" s="17">
        <f ca="1">MAX(P180:T180)</f>
        <v>3.87817221779417</v>
      </c>
      <c r="V180" s="49">
        <v>7.82</v>
      </c>
      <c r="W180" s="8">
        <f>2*V180*$O$2/10</f>
        <v>612.00000000000011</v>
      </c>
      <c r="X180" s="4">
        <f>W180*(F146-2*F148)/200</f>
        <v>189.72000000000003</v>
      </c>
      <c r="Y180" s="1"/>
      <c r="Z180" s="5"/>
    </row>
    <row r="181" spans="1:26" x14ac:dyDescent="0.35">
      <c r="A181" s="1">
        <f>B147</f>
        <v>3</v>
      </c>
      <c r="D181" s="1" t="s">
        <v>12</v>
      </c>
      <c r="E181" s="20">
        <f ca="1">E169</f>
        <v>-698.15600000000006</v>
      </c>
      <c r="F181" s="8">
        <f ca="1">O169</f>
        <v>-412.47610000000003</v>
      </c>
      <c r="G181" s="8">
        <f ca="1">P169</f>
        <v>-424.32990000000001</v>
      </c>
      <c r="H181" s="8">
        <f ca="1">Q169</f>
        <v>-414.53829999999999</v>
      </c>
      <c r="I181" s="8">
        <f ca="1">R169</f>
        <v>-422.26770000000005</v>
      </c>
      <c r="K181" s="17">
        <f ca="1">F181</f>
        <v>-412.47610000000003</v>
      </c>
      <c r="L181" s="17">
        <f t="shared" ref="L181:N181" ca="1" si="139">G181</f>
        <v>-424.32990000000001</v>
      </c>
      <c r="M181" s="17">
        <f t="shared" ca="1" si="139"/>
        <v>-414.53829999999999</v>
      </c>
      <c r="N181" s="17">
        <f t="shared" ca="1" si="139"/>
        <v>-422.26770000000005</v>
      </c>
    </row>
    <row r="182" spans="1:26" x14ac:dyDescent="0.35">
      <c r="D182" s="7" t="s">
        <v>75</v>
      </c>
      <c r="E182" s="4">
        <f ca="1">($Z147+$X179)*(1-ABS((0.48*$Z146+E181)/(0.48*$Z146+$W179))^(1+1/(1+$W179/$Z146)))</f>
        <v>161.13875866237237</v>
      </c>
      <c r="K182" s="4">
        <f t="shared" ref="K182:N182" ca="1" si="140">($Z147+$X179)*(1-ABS((0.48*$Z146+K181)/(0.48*$Z146+$W179))^(1+1/(1+$W179/$Z146)))</f>
        <v>139.54313001837775</v>
      </c>
      <c r="L182" s="4">
        <f t="shared" ca="1" si="140"/>
        <v>140.55107818520537</v>
      </c>
      <c r="M182" s="4">
        <f t="shared" ca="1" si="140"/>
        <v>139.71916443863913</v>
      </c>
      <c r="N182" s="4">
        <f t="shared" ca="1" si="140"/>
        <v>140.37640841431261</v>
      </c>
    </row>
    <row r="183" spans="1:26" x14ac:dyDescent="0.35">
      <c r="D183" s="7" t="s">
        <v>76</v>
      </c>
      <c r="E183" s="4">
        <f ca="1">($Z148+$X180)*(1-ABS((0.48*$Z146+E181)/(0.48*$Z146+$W180))^(1+1/(1+$W180/$Z146)))</f>
        <v>372.56359820146787</v>
      </c>
      <c r="K183" s="4">
        <f t="shared" ref="K183:N183" ca="1" si="141">($Z148+$X180)*(1-ABS((0.48*$Z146+K181)/(0.48*$Z146+$W180))^(1+1/(1+$W180/$Z146)))</f>
        <v>316.90889881406446</v>
      </c>
      <c r="L183" s="4">
        <f t="shared" ca="1" si="141"/>
        <v>319.51653753790271</v>
      </c>
      <c r="M183" s="4">
        <f t="shared" ca="1" si="141"/>
        <v>317.36437263319038</v>
      </c>
      <c r="N183" s="4">
        <f t="shared" ca="1" si="141"/>
        <v>319.06471279153271</v>
      </c>
    </row>
    <row r="184" spans="1:26" x14ac:dyDescent="0.35">
      <c r="A184" t="str">
        <f ca="1">IF(MAX(E184:N184)&gt;1,"non verificato","verificato")</f>
        <v>verificato</v>
      </c>
      <c r="D184" s="7" t="s">
        <v>77</v>
      </c>
      <c r="E184" s="3">
        <f ca="1">ABS(E179/E182)^1.5+ABS(E180/E183)^1.5</f>
        <v>8.1332610111092309E-3</v>
      </c>
      <c r="K184" s="3">
        <f t="shared" ref="K184:N184" ca="1" si="142">ABS(K179/K182)^1.5+ABS(K180/K183)^1.5</f>
        <v>0.59931588471381836</v>
      </c>
      <c r="L184" s="3">
        <f t="shared" ca="1" si="142"/>
        <v>0.59203902919145535</v>
      </c>
      <c r="M184" s="3">
        <f t="shared" ca="1" si="142"/>
        <v>0.27753915944075019</v>
      </c>
      <c r="N184" s="3">
        <f t="shared" ca="1" si="142"/>
        <v>0.28020535277398184</v>
      </c>
    </row>
    <row r="186" spans="1:26" x14ac:dyDescent="0.35">
      <c r="B186" s="9" t="s">
        <v>60</v>
      </c>
      <c r="C186" s="1" t="s">
        <v>59</v>
      </c>
      <c r="D186" s="10"/>
      <c r="E186" s="15" t="s">
        <v>46</v>
      </c>
      <c r="F186" s="13" t="s">
        <v>65</v>
      </c>
      <c r="G186" s="13" t="s">
        <v>66</v>
      </c>
      <c r="H186" s="13" t="s">
        <v>67</v>
      </c>
      <c r="I186" s="13" t="s">
        <v>68</v>
      </c>
      <c r="J186" s="13" t="s">
        <v>69</v>
      </c>
      <c r="K186" s="15" t="s">
        <v>65</v>
      </c>
      <c r="L186" s="15" t="s">
        <v>66</v>
      </c>
      <c r="M186" s="15" t="s">
        <v>67</v>
      </c>
      <c r="N186" s="15" t="s">
        <v>68</v>
      </c>
      <c r="O186" s="10"/>
      <c r="P186" s="13" t="s">
        <v>46</v>
      </c>
      <c r="Q186" s="13" t="s">
        <v>65</v>
      </c>
      <c r="R186" s="13" t="s">
        <v>66</v>
      </c>
      <c r="S186" s="13" t="s">
        <v>67</v>
      </c>
      <c r="T186" s="13" t="s">
        <v>68</v>
      </c>
      <c r="U186" s="13" t="s">
        <v>13</v>
      </c>
      <c r="V186" s="16" t="s">
        <v>70</v>
      </c>
      <c r="W186" s="7" t="s">
        <v>71</v>
      </c>
      <c r="X186" s="7" t="s">
        <v>72</v>
      </c>
    </row>
    <row r="187" spans="1:26" x14ac:dyDescent="0.35">
      <c r="D187" s="1" t="s">
        <v>54</v>
      </c>
      <c r="E187" s="17">
        <f ca="1">E172</f>
        <v>-0.50496874999999997</v>
      </c>
      <c r="F187" s="4">
        <f t="shared" ref="F187:I188" ca="1" si="143">O172</f>
        <v>6.5995156250000004</v>
      </c>
      <c r="G187" s="4">
        <f t="shared" ca="1" si="143"/>
        <v>-7.231328125000001</v>
      </c>
      <c r="H187" s="18">
        <f t="shared" ca="1" si="143"/>
        <v>-16.0895875</v>
      </c>
      <c r="I187" s="18">
        <f t="shared" ca="1" si="143"/>
        <v>15.457775000000002</v>
      </c>
      <c r="J187" s="4">
        <f>INDEX($N$34:$N$45,MATCH(A181,$L$34:$L$45,-1)+1,1)</f>
        <v>41.919800000000002</v>
      </c>
      <c r="K187" s="17">
        <f ca="1">MAX(ABS(F187),IF(J187="---",0,0.3*J187))</f>
        <v>12.575940000000001</v>
      </c>
      <c r="L187" s="17">
        <f ca="1">MAX(ABS(G187),IF(J187="---",0,0.3*J187))</f>
        <v>12.575940000000001</v>
      </c>
      <c r="M187" s="17">
        <f ca="1">MAX(ABS(H187),J187)</f>
        <v>41.919800000000002</v>
      </c>
      <c r="N187" s="17">
        <f ca="1">MAX(ABS(I187),J187)</f>
        <v>41.919800000000002</v>
      </c>
      <c r="O187" s="6" t="s">
        <v>73</v>
      </c>
      <c r="P187" s="19">
        <f t="shared" ref="P187" ca="1" si="144">MAX(E187-$Z147*(1-((0.48*$Z146+E189)/(0.48*$Z146))^2),0)/(($F147-2*$F148)*$O$2)*1000</f>
        <v>0</v>
      </c>
      <c r="Q187" s="19">
        <f ca="1">MAX(K187-$Z147*(1-((0.48*$Z146+K189)/(0.48*$Z146))^2),0)/(($F147-2*$F148)*$O$2)*1000</f>
        <v>0</v>
      </c>
      <c r="R187" s="19">
        <f ca="1">MAX(L187-$Z147*(1-((0.48*$Z146+L189)/(0.48*$Z146))^2),0)/(($F147-2*$F148)*$O$2)*1000</f>
        <v>0</v>
      </c>
      <c r="S187" s="19">
        <f ca="1">MAX(M187-$Z147*(1-((0.48*$Z146+M189)/(0.48*$Z146))^2),0)/(($F147-2*$F148)*$O$2)*1000</f>
        <v>0</v>
      </c>
      <c r="T187" s="19">
        <f ca="1">MAX(N187-$Z147*(1-((0.48*$Z146+N189)/(0.48*$Z146))^2),0)/(($F147-2*$F148)*$O$2)*1000</f>
        <v>0</v>
      </c>
      <c r="U187" s="17">
        <f ca="1">MAX(P187:T187)</f>
        <v>0</v>
      </c>
      <c r="V187" s="49">
        <v>9.36</v>
      </c>
      <c r="W187" s="8">
        <f>2*V187*$O$2/10</f>
        <v>732.52173913043475</v>
      </c>
      <c r="X187" s="4">
        <f>W187*(F147-2*F148)/200</f>
        <v>80.577391304347827</v>
      </c>
    </row>
    <row r="188" spans="1:26" x14ac:dyDescent="0.35">
      <c r="D188" s="1" t="s">
        <v>55</v>
      </c>
      <c r="E188" s="17">
        <f ca="1">E173</f>
        <v>13.561937499999999</v>
      </c>
      <c r="F188" s="18">
        <f t="shared" ca="1" si="143"/>
        <v>-109.11578125</v>
      </c>
      <c r="G188" s="18">
        <f t="shared" ca="1" si="143"/>
        <v>125.29409375</v>
      </c>
      <c r="H188" s="4">
        <f t="shared" ca="1" si="143"/>
        <v>-41.050778124999994</v>
      </c>
      <c r="I188" s="4">
        <f t="shared" ca="1" si="143"/>
        <v>57.229090624999998</v>
      </c>
      <c r="J188" s="4">
        <f>INDEX($O$34:$O$45,MATCH(A181,$L$34:$L$45,-1)+1,1)</f>
        <v>211.45280000000002</v>
      </c>
      <c r="K188" s="17">
        <f ca="1">MAX(ABS(F188),J188)</f>
        <v>211.45280000000002</v>
      </c>
      <c r="L188" s="17">
        <f ca="1">MAX(ABS(G188),J188)</f>
        <v>211.45280000000002</v>
      </c>
      <c r="M188" s="17">
        <f ca="1">MAX(ABS(H188),IF(J188="---",0,0.3*J188))</f>
        <v>63.435840000000006</v>
      </c>
      <c r="N188" s="17">
        <f ca="1">MAX(ABS(I188),IF(J188="---",0,0.3*J188))</f>
        <v>63.435840000000006</v>
      </c>
      <c r="O188" s="6" t="s">
        <v>74</v>
      </c>
      <c r="P188" s="19">
        <f t="shared" ref="P188" ca="1" si="145">MAX(E188-$Z148*(1-((0.48*$Z146+E189)/(0.48*$Z146))^2),0)/(($F146-2*$F148)*$O$2)*1000</f>
        <v>0</v>
      </c>
      <c r="Q188" s="19">
        <f ca="1">MAX(K188-$Z148*(1-((0.48*$Z146+K189)/(0.48*$Z146))^2),0)/(($F146-2*$F148)*$O$2)*1000</f>
        <v>3.6246116443174659</v>
      </c>
      <c r="R188" s="19">
        <f ca="1">MAX(L188-$Z148*(1-((0.48*$Z146+L189)/(0.48*$Z146))^2),0)/(($F146-2*$F148)*$O$2)*1000</f>
        <v>3.5037080754054748</v>
      </c>
      <c r="S188" s="19">
        <f ca="1">MAX(M188-$Z148*(1-((0.48*$Z146+M189)/(0.48*$Z146))^2),0)/(($F146-2*$F148)*$O$2)*1000</f>
        <v>0</v>
      </c>
      <c r="T188" s="19">
        <f ca="1">MAX(N188-$Z148*(1-((0.48*$Z146+N189)/(0.48*$Z146))^2),0)/(($F146-2*$F148)*$O$2)*1000</f>
        <v>0</v>
      </c>
      <c r="U188" s="17">
        <f ca="1">MAX(P188:T188)</f>
        <v>3.6246116443174659</v>
      </c>
      <c r="V188" s="49">
        <v>9.42</v>
      </c>
      <c r="W188" s="8">
        <f>2*V188*$O$2/10</f>
        <v>737.21739130434787</v>
      </c>
      <c r="X188" s="4">
        <f>W188*(F146-2*F148)/200</f>
        <v>228.53739130434784</v>
      </c>
    </row>
    <row r="189" spans="1:26" x14ac:dyDescent="0.35">
      <c r="D189" s="1" t="s">
        <v>12</v>
      </c>
      <c r="E189" s="20">
        <f ca="1">E176</f>
        <v>-698.15600000000006</v>
      </c>
      <c r="F189" s="8">
        <f ca="1">O176</f>
        <v>-412.47610000000003</v>
      </c>
      <c r="G189" s="8">
        <f ca="1">P176</f>
        <v>-424.32990000000001</v>
      </c>
      <c r="H189" s="8">
        <f ca="1">Q176</f>
        <v>-414.53829999999999</v>
      </c>
      <c r="I189" s="8">
        <f ca="1">R176</f>
        <v>-422.26770000000005</v>
      </c>
      <c r="K189" s="17">
        <f ca="1">F189</f>
        <v>-412.47610000000003</v>
      </c>
      <c r="L189" s="17">
        <f t="shared" ref="L189:N189" ca="1" si="146">G189</f>
        <v>-424.32990000000001</v>
      </c>
      <c r="M189" s="17">
        <f t="shared" ca="1" si="146"/>
        <v>-414.53829999999999</v>
      </c>
      <c r="N189" s="17">
        <f t="shared" ca="1" si="146"/>
        <v>-422.26770000000005</v>
      </c>
    </row>
    <row r="190" spans="1:26" x14ac:dyDescent="0.35">
      <c r="D190" s="7" t="s">
        <v>75</v>
      </c>
      <c r="E190" s="4">
        <f ca="1">($Z147+$X187)*(1-ABS((0.48*$Z146+E189)/(0.48*$Z146+$W187))^(1+1/(1+$W187/$Z146)))</f>
        <v>161.13875866237237</v>
      </c>
      <c r="K190" s="4">
        <f t="shared" ref="K190:N190" ca="1" si="147">($Z147+$X187)*(1-ABS((0.48*$Z146+K189)/(0.48*$Z146+$W187))^(1+1/(1+$W187/$Z146)))</f>
        <v>139.54313001837775</v>
      </c>
      <c r="L190" s="4">
        <f t="shared" ca="1" si="147"/>
        <v>140.55107818520537</v>
      </c>
      <c r="M190" s="4">
        <f t="shared" ca="1" si="147"/>
        <v>139.71916443863913</v>
      </c>
      <c r="N190" s="4">
        <f t="shared" ca="1" si="147"/>
        <v>140.37640841431261</v>
      </c>
    </row>
    <row r="191" spans="1:26" x14ac:dyDescent="0.35">
      <c r="D191" s="7" t="s">
        <v>76</v>
      </c>
      <c r="E191" s="4">
        <f ca="1">($Z148+$X188)*(1-ABS((0.48*$Z146+E189)/(0.48*$Z146+$W188))^(1+1/(1+$W188/$Z146)))</f>
        <v>410.97346544358408</v>
      </c>
      <c r="K191" s="4">
        <f t="shared" ref="K191:N191" ca="1" si="148">($Z148+$X188)*(1-ABS((0.48*$Z146+K189)/(0.48*$Z146+$W188))^(1+1/(1+$W188/$Z146)))</f>
        <v>356.1161818791868</v>
      </c>
      <c r="L191" s="4">
        <f t="shared" ca="1" si="148"/>
        <v>358.67620330411279</v>
      </c>
      <c r="M191" s="4">
        <f t="shared" ca="1" si="148"/>
        <v>356.56327796113072</v>
      </c>
      <c r="N191" s="4">
        <f t="shared" ca="1" si="148"/>
        <v>358.23256882142181</v>
      </c>
    </row>
    <row r="192" spans="1:26" x14ac:dyDescent="0.35">
      <c r="A192" t="str">
        <f ca="1">IF(MAX(E192:N192)&gt;1,"non verificato","verificato")</f>
        <v>verificato</v>
      </c>
      <c r="D192" s="7" t="s">
        <v>77</v>
      </c>
      <c r="E192" s="3">
        <f ca="1">ABS(E187/E190)^1.5+ABS(E188/E191)^1.5</f>
        <v>6.1700509275407957E-3</v>
      </c>
      <c r="K192" s="3">
        <f t="shared" ref="K192:N192" ca="1" si="149">ABS(K187/K190)^1.5+ABS(K188/K191)^1.5</f>
        <v>0.48459874742231102</v>
      </c>
      <c r="L192" s="3">
        <f t="shared" ca="1" si="149"/>
        <v>0.47941846717058295</v>
      </c>
      <c r="M192" s="3">
        <f t="shared" ca="1" si="149"/>
        <v>0.23938132919247773</v>
      </c>
      <c r="N192" s="3">
        <f t="shared" ca="1" si="149"/>
        <v>0.23770461402310772</v>
      </c>
    </row>
    <row r="193" spans="1:27" x14ac:dyDescent="0.35">
      <c r="A193" s="35"/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</row>
    <row r="195" spans="1:27" x14ac:dyDescent="0.35">
      <c r="A195" t="s">
        <v>21</v>
      </c>
      <c r="B195" s="1">
        <f ca="1">$A$5</f>
        <v>18</v>
      </c>
      <c r="D195" t="s">
        <v>22</v>
      </c>
      <c r="E195" s="1" t="s">
        <v>23</v>
      </c>
      <c r="F195" s="46">
        <v>70</v>
      </c>
      <c r="G195" t="s">
        <v>24</v>
      </c>
      <c r="H195" t="s">
        <v>25</v>
      </c>
      <c r="L195" t="s">
        <v>26</v>
      </c>
      <c r="M195" s="46">
        <v>30</v>
      </c>
      <c r="N195" t="s">
        <v>24</v>
      </c>
      <c r="O195" t="s">
        <v>27</v>
      </c>
      <c r="V195" t="s">
        <v>28</v>
      </c>
      <c r="W195" s="1">
        <f ca="1">MATCH(B196,$C$5:$C$27,-1)</f>
        <v>13</v>
      </c>
      <c r="Y195" s="7" t="s">
        <v>29</v>
      </c>
      <c r="Z195" s="8">
        <f>F195*F196*$O$1/10</f>
        <v>2975</v>
      </c>
      <c r="AA195" s="5" t="s">
        <v>30</v>
      </c>
    </row>
    <row r="196" spans="1:27" x14ac:dyDescent="0.35">
      <c r="A196" t="s">
        <v>31</v>
      </c>
      <c r="B196" s="51">
        <f>MAX(1,B147-1)</f>
        <v>2</v>
      </c>
      <c r="E196" s="1" t="s">
        <v>32</v>
      </c>
      <c r="F196" s="46">
        <v>30</v>
      </c>
      <c r="G196" t="s">
        <v>24</v>
      </c>
      <c r="H196" t="s">
        <v>33</v>
      </c>
      <c r="L196" t="s">
        <v>34</v>
      </c>
      <c r="M196" s="46">
        <v>30</v>
      </c>
      <c r="N196" t="s">
        <v>24</v>
      </c>
      <c r="O196" t="s">
        <v>35</v>
      </c>
      <c r="Y196" s="7" t="s">
        <v>36</v>
      </c>
      <c r="Z196" s="1">
        <f>0.12*Z195*F196/100</f>
        <v>107.1</v>
      </c>
      <c r="AA196" s="5" t="s">
        <v>37</v>
      </c>
    </row>
    <row r="197" spans="1:27" x14ac:dyDescent="0.35">
      <c r="B197" s="53" t="str">
        <f>IF(B196=B147,"duplicato","")</f>
        <v/>
      </c>
      <c r="E197" s="1" t="s">
        <v>38</v>
      </c>
      <c r="F197" s="46">
        <v>4</v>
      </c>
      <c r="G197" t="s">
        <v>24</v>
      </c>
      <c r="H197" t="s">
        <v>39</v>
      </c>
      <c r="L197" t="s">
        <v>40</v>
      </c>
      <c r="M197" s="48">
        <v>320</v>
      </c>
      <c r="N197" t="s">
        <v>24</v>
      </c>
      <c r="O197" t="s">
        <v>41</v>
      </c>
      <c r="Y197" s="7" t="s">
        <v>42</v>
      </c>
      <c r="Z197" s="1">
        <f>0.12*Z195*F195/100</f>
        <v>249.9</v>
      </c>
      <c r="AA197" s="5" t="s">
        <v>37</v>
      </c>
    </row>
    <row r="199" spans="1:27" x14ac:dyDescent="0.35">
      <c r="A199" t="s">
        <v>43</v>
      </c>
      <c r="B199" s="9" t="s">
        <v>44</v>
      </c>
      <c r="C199" s="1" t="s">
        <v>45</v>
      </c>
      <c r="E199" s="2" t="s">
        <v>46</v>
      </c>
      <c r="F199" s="2" t="s">
        <v>47</v>
      </c>
      <c r="G199" s="2" t="s">
        <v>48</v>
      </c>
      <c r="H199" s="2" t="s">
        <v>49</v>
      </c>
      <c r="I199" s="2" t="s">
        <v>50</v>
      </c>
      <c r="J199" s="2" t="s">
        <v>51</v>
      </c>
      <c r="K199" s="2" t="s">
        <v>52</v>
      </c>
      <c r="L199" s="2" t="s">
        <v>53</v>
      </c>
      <c r="O199" s="24"/>
    </row>
    <row r="200" spans="1:27" x14ac:dyDescent="0.35">
      <c r="D200" s="1" t="s">
        <v>54</v>
      </c>
      <c r="E200" s="4">
        <f t="shared" ref="E200:J200" ca="1" si="150">INDEX(O$5:O$27,$W195,1)</f>
        <v>0.82599999999999996</v>
      </c>
      <c r="F200" s="4">
        <f t="shared" ca="1" si="150"/>
        <v>0.51300000000000001</v>
      </c>
      <c r="G200" s="4">
        <f t="shared" ca="1" si="150"/>
        <v>-2.4119999999999999</v>
      </c>
      <c r="H200" s="4">
        <f t="shared" ca="1" si="150"/>
        <v>23.09</v>
      </c>
      <c r="I200" s="4">
        <f t="shared" ca="1" si="150"/>
        <v>1.4710000000000001</v>
      </c>
      <c r="J200" s="4">
        <f t="shared" ca="1" si="150"/>
        <v>2.165</v>
      </c>
    </row>
    <row r="201" spans="1:27" x14ac:dyDescent="0.35">
      <c r="D201" s="1" t="s">
        <v>55</v>
      </c>
      <c r="E201" s="4">
        <f t="shared" ref="E201:J201" ca="1" si="151">INDEX(E$5:E$27,$W195,1)</f>
        <v>-16.324999999999999</v>
      </c>
      <c r="F201" s="4">
        <f t="shared" ca="1" si="151"/>
        <v>-9.7040000000000006</v>
      </c>
      <c r="G201" s="4">
        <f t="shared" ca="1" si="151"/>
        <v>182.04400000000001</v>
      </c>
      <c r="H201" s="4">
        <f t="shared" ca="1" si="151"/>
        <v>22.181999999999999</v>
      </c>
      <c r="I201" s="4">
        <f t="shared" ca="1" si="151"/>
        <v>2.524</v>
      </c>
      <c r="J201" s="4">
        <f t="shared" ca="1" si="151"/>
        <v>3.7130000000000001</v>
      </c>
    </row>
    <row r="202" spans="1:27" x14ac:dyDescent="0.35">
      <c r="D202" s="1" t="s">
        <v>56</v>
      </c>
      <c r="E202" s="4">
        <f t="shared" ref="E202:J202" ca="1" si="152">INDEX(O$5:O$27,$W195+2,1)</f>
        <v>0.52400000000000002</v>
      </c>
      <c r="F202" s="4">
        <f t="shared" ca="1" si="152"/>
        <v>0.32600000000000001</v>
      </c>
      <c r="G202" s="4">
        <f t="shared" ca="1" si="152"/>
        <v>-1.5069999999999999</v>
      </c>
      <c r="H202" s="4">
        <f t="shared" ca="1" si="152"/>
        <v>14.224</v>
      </c>
      <c r="I202" s="4">
        <f t="shared" ca="1" si="152"/>
        <v>0.93500000000000005</v>
      </c>
      <c r="J202" s="4">
        <f t="shared" ca="1" si="152"/>
        <v>1.375</v>
      </c>
    </row>
    <row r="203" spans="1:27" x14ac:dyDescent="0.35">
      <c r="D203" s="1" t="s">
        <v>57</v>
      </c>
      <c r="E203" s="4">
        <f t="shared" ref="E203:J203" ca="1" si="153">INDEX(E$5:E$27,$W195+2,1)</f>
        <v>-10.052</v>
      </c>
      <c r="F203" s="4">
        <f t="shared" ca="1" si="153"/>
        <v>-5.9770000000000003</v>
      </c>
      <c r="G203" s="4">
        <f t="shared" ca="1" si="153"/>
        <v>112.047</v>
      </c>
      <c r="H203" s="4">
        <f t="shared" ca="1" si="153"/>
        <v>13.598000000000001</v>
      </c>
      <c r="I203" s="4">
        <f t="shared" ca="1" si="153"/>
        <v>1.5229999999999999</v>
      </c>
      <c r="J203" s="4">
        <f t="shared" ca="1" si="153"/>
        <v>2.2400000000000002</v>
      </c>
      <c r="M203" t="s">
        <v>107</v>
      </c>
    </row>
    <row r="204" spans="1:27" x14ac:dyDescent="0.35">
      <c r="D204" s="1" t="s">
        <v>12</v>
      </c>
      <c r="E204" s="4">
        <f t="shared" ref="E204:J204" ca="1" si="154">INDEX(Y$5:Y$27,$W195+3,1)</f>
        <v>-944.24199999999996</v>
      </c>
      <c r="F204" s="4">
        <f t="shared" ca="1" si="154"/>
        <v>-566.66999999999996</v>
      </c>
      <c r="G204" s="4">
        <f t="shared" ca="1" si="154"/>
        <v>-0.53800000000000003</v>
      </c>
      <c r="H204" s="4">
        <f t="shared" ca="1" si="154"/>
        <v>2.1850000000000001</v>
      </c>
      <c r="I204" s="4">
        <f t="shared" ca="1" si="154"/>
        <v>0.14799999999999999</v>
      </c>
      <c r="J204" s="4">
        <f t="shared" ca="1" si="154"/>
        <v>0.217</v>
      </c>
      <c r="K204" s="4">
        <f>L204*1.3</f>
        <v>0</v>
      </c>
      <c r="L204" s="49">
        <f>IF(B197="duplicato",L155,L162)</f>
        <v>0</v>
      </c>
      <c r="M204" t="s">
        <v>58</v>
      </c>
    </row>
    <row r="205" spans="1:27" x14ac:dyDescent="0.35">
      <c r="M205" t="s">
        <v>103</v>
      </c>
    </row>
    <row r="206" spans="1:27" x14ac:dyDescent="0.35">
      <c r="B206" s="9" t="s">
        <v>44</v>
      </c>
      <c r="C206" s="1" t="s">
        <v>59</v>
      </c>
      <c r="E206" s="2" t="s">
        <v>46</v>
      </c>
      <c r="F206" s="2" t="s">
        <v>47</v>
      </c>
      <c r="G206" s="2" t="s">
        <v>48</v>
      </c>
      <c r="H206" s="2" t="s">
        <v>49</v>
      </c>
      <c r="I206" s="2" t="s">
        <v>50</v>
      </c>
      <c r="J206" s="2" t="s">
        <v>51</v>
      </c>
      <c r="K206" s="2" t="s">
        <v>52</v>
      </c>
      <c r="L206" s="2" t="s">
        <v>53</v>
      </c>
    </row>
    <row r="207" spans="1:27" x14ac:dyDescent="0.35">
      <c r="D207" s="1" t="s">
        <v>54</v>
      </c>
      <c r="E207" s="4">
        <f t="shared" ref="E207:J207" ca="1" si="155">INDEX(O$5:O$27,$W195+1,1)</f>
        <v>-0.85199999999999998</v>
      </c>
      <c r="F207" s="4">
        <f t="shared" ca="1" si="155"/>
        <v>-0.53100000000000003</v>
      </c>
      <c r="G207" s="4">
        <f t="shared" ca="1" si="155"/>
        <v>2.4239999999999999</v>
      </c>
      <c r="H207" s="4">
        <f t="shared" ca="1" si="155"/>
        <v>-22.504999999999999</v>
      </c>
      <c r="I207" s="4">
        <f t="shared" ca="1" si="155"/>
        <v>-1.52</v>
      </c>
      <c r="J207" s="4">
        <f t="shared" ca="1" si="155"/>
        <v>-2.2360000000000002</v>
      </c>
    </row>
    <row r="208" spans="1:27" x14ac:dyDescent="0.35">
      <c r="D208" s="1" t="s">
        <v>55</v>
      </c>
      <c r="E208" s="4">
        <f t="shared" ref="E208:J208" ca="1" si="156">INDEX(E$5:E$27,$W195+1,1)</f>
        <v>15.842000000000001</v>
      </c>
      <c r="F208" s="4">
        <f t="shared" ca="1" si="156"/>
        <v>9.4239999999999995</v>
      </c>
      <c r="G208" s="4">
        <f t="shared" ca="1" si="156"/>
        <v>-176.679</v>
      </c>
      <c r="H208" s="4">
        <f t="shared" ca="1" si="156"/>
        <v>-21.352</v>
      </c>
      <c r="I208" s="4">
        <f t="shared" ca="1" si="156"/>
        <v>-2.3490000000000002</v>
      </c>
      <c r="J208" s="4">
        <f t="shared" ca="1" si="156"/>
        <v>-3.456</v>
      </c>
    </row>
    <row r="209" spans="2:18" x14ac:dyDescent="0.35">
      <c r="D209" s="1" t="s">
        <v>56</v>
      </c>
      <c r="E209" s="4">
        <f ca="1">E202</f>
        <v>0.52400000000000002</v>
      </c>
      <c r="F209" s="4">
        <f t="shared" ref="F209:J211" ca="1" si="157">F202</f>
        <v>0.32600000000000001</v>
      </c>
      <c r="G209" s="4">
        <f t="shared" ca="1" si="157"/>
        <v>-1.5069999999999999</v>
      </c>
      <c r="H209" s="4">
        <f t="shared" ca="1" si="157"/>
        <v>14.224</v>
      </c>
      <c r="I209" s="4">
        <f t="shared" ca="1" si="157"/>
        <v>0.93500000000000005</v>
      </c>
      <c r="J209" s="4">
        <f t="shared" ca="1" si="157"/>
        <v>1.375</v>
      </c>
    </row>
    <row r="210" spans="2:18" x14ac:dyDescent="0.35">
      <c r="D210" s="1" t="s">
        <v>57</v>
      </c>
      <c r="E210" s="4">
        <f ca="1">E203</f>
        <v>-10.052</v>
      </c>
      <c r="F210" s="4">
        <f t="shared" ca="1" si="157"/>
        <v>-5.9770000000000003</v>
      </c>
      <c r="G210" s="4">
        <f t="shared" ca="1" si="157"/>
        <v>112.047</v>
      </c>
      <c r="H210" s="4">
        <f t="shared" ca="1" si="157"/>
        <v>13.598000000000001</v>
      </c>
      <c r="I210" s="4">
        <f t="shared" ca="1" si="157"/>
        <v>1.5229999999999999</v>
      </c>
      <c r="J210" s="4">
        <f t="shared" ca="1" si="157"/>
        <v>2.2400000000000002</v>
      </c>
    </row>
    <row r="211" spans="2:18" x14ac:dyDescent="0.35">
      <c r="D211" s="1" t="s">
        <v>12</v>
      </c>
      <c r="E211" s="4">
        <f ca="1">E204</f>
        <v>-944.24199999999996</v>
      </c>
      <c r="F211" s="4">
        <f t="shared" ca="1" si="157"/>
        <v>-566.66999999999996</v>
      </c>
      <c r="G211" s="4">
        <f t="shared" ca="1" si="157"/>
        <v>-0.53800000000000003</v>
      </c>
      <c r="H211" s="4">
        <f t="shared" ca="1" si="157"/>
        <v>2.1850000000000001</v>
      </c>
      <c r="I211" s="4">
        <f t="shared" ca="1" si="157"/>
        <v>0.14799999999999999</v>
      </c>
      <c r="J211" s="4">
        <f t="shared" ca="1" si="157"/>
        <v>0.217</v>
      </c>
      <c r="K211" s="4">
        <f>L211*1.3</f>
        <v>0</v>
      </c>
      <c r="L211" s="49">
        <f>-F195*F196*(M197-(M195+M196))*$W$1/1000000+L204</f>
        <v>0</v>
      </c>
    </row>
    <row r="213" spans="2:18" s="10" customFormat="1" x14ac:dyDescent="0.35">
      <c r="B213" s="11" t="s">
        <v>60</v>
      </c>
      <c r="C213" s="12" t="s">
        <v>45</v>
      </c>
      <c r="E213" s="13" t="s">
        <v>46</v>
      </c>
      <c r="F213" s="13" t="s">
        <v>47</v>
      </c>
      <c r="G213" s="13" t="s">
        <v>48</v>
      </c>
      <c r="H213" s="13" t="s">
        <v>49</v>
      </c>
      <c r="I213" s="13" t="s">
        <v>50</v>
      </c>
      <c r="J213" s="13" t="s">
        <v>51</v>
      </c>
      <c r="K213" s="13" t="s">
        <v>61</v>
      </c>
      <c r="L213" s="13" t="s">
        <v>62</v>
      </c>
      <c r="M213" s="13" t="s">
        <v>63</v>
      </c>
      <c r="N213" s="13" t="s">
        <v>64</v>
      </c>
      <c r="O213" s="13" t="s">
        <v>65</v>
      </c>
      <c r="P213" s="13" t="s">
        <v>66</v>
      </c>
      <c r="Q213" s="13" t="s">
        <v>67</v>
      </c>
      <c r="R213" s="13" t="s">
        <v>68</v>
      </c>
    </row>
    <row r="214" spans="2:18" s="10" customFormat="1" x14ac:dyDescent="0.35">
      <c r="D214" s="12" t="s">
        <v>54</v>
      </c>
      <c r="E214" s="14">
        <f t="shared" ref="E214:F214" ca="1" si="158">E200-(E200-E207)/$M197*$M195</f>
        <v>0.66868749999999999</v>
      </c>
      <c r="F214" s="14">
        <f t="shared" ca="1" si="158"/>
        <v>0.41512500000000002</v>
      </c>
      <c r="G214" s="14">
        <f ca="1">G200-(G200-G207)/$M197*$M195</f>
        <v>-1.9586249999999998</v>
      </c>
      <c r="H214" s="14">
        <f t="shared" ref="H214:J214" ca="1" si="159">H200-(H200-H207)/$M197*$M195</f>
        <v>18.815468750000001</v>
      </c>
      <c r="I214" s="14">
        <f t="shared" ca="1" si="159"/>
        <v>1.1905937500000001</v>
      </c>
      <c r="J214" s="14">
        <f t="shared" ca="1" si="159"/>
        <v>1.7524062499999999</v>
      </c>
      <c r="K214" s="14">
        <f ca="1">(ABS(G214)+ABS(I214))*SIGN(G214)</f>
        <v>-3.1492187500000002</v>
      </c>
      <c r="L214" s="14">
        <f ca="1">(ABS(H214)+ABS(J214))*SIGN(H214)</f>
        <v>20.567875000000001</v>
      </c>
      <c r="M214" s="14">
        <f ca="1">(ABS(K214)+0.3*ABS(L214))*SIGN(K214)</f>
        <v>-9.3195812500000006</v>
      </c>
      <c r="N214" s="14">
        <f t="shared" ref="N214:N218" ca="1" si="160">(ABS(L214)+0.3*ABS(K214))*SIGN(L214)</f>
        <v>21.512640625</v>
      </c>
      <c r="O214" s="14">
        <f ca="1">F214+M214</f>
        <v>-8.9044562500000008</v>
      </c>
      <c r="P214" s="14">
        <f ca="1">F214-M214</f>
        <v>9.7347062500000003</v>
      </c>
      <c r="Q214" s="14">
        <f ca="1">F214+N214</f>
        <v>21.927765624999999</v>
      </c>
      <c r="R214" s="14">
        <f ca="1">F214-N214</f>
        <v>-21.097515625</v>
      </c>
    </row>
    <row r="215" spans="2:18" s="10" customFormat="1" x14ac:dyDescent="0.35">
      <c r="D215" s="12" t="s">
        <v>55</v>
      </c>
      <c r="E215" s="14">
        <f t="shared" ref="E215:F215" ca="1" si="161">E201-(E201-E208)/$M197*$M195</f>
        <v>-13.30934375</v>
      </c>
      <c r="F215" s="14">
        <f t="shared" ca="1" si="161"/>
        <v>-7.9107500000000002</v>
      </c>
      <c r="G215" s="14">
        <f ca="1">G201-(G201-G208)/$M197*$M195</f>
        <v>148.41371875000002</v>
      </c>
      <c r="H215" s="14">
        <f t="shared" ref="H215:J215" ca="1" si="162">H201-(H201-H208)/$M197*$M195</f>
        <v>18.100687499999999</v>
      </c>
      <c r="I215" s="14">
        <f t="shared" ca="1" si="162"/>
        <v>2.06715625</v>
      </c>
      <c r="J215" s="14">
        <f t="shared" ca="1" si="162"/>
        <v>3.0409062499999999</v>
      </c>
      <c r="K215" s="14">
        <f t="shared" ref="K215:L218" ca="1" si="163">(ABS(G215)+ABS(I215))*SIGN(G215)</f>
        <v>150.48087500000003</v>
      </c>
      <c r="L215" s="14">
        <f t="shared" ca="1" si="163"/>
        <v>21.141593749999998</v>
      </c>
      <c r="M215" s="14">
        <f t="shared" ref="M215:M218" ca="1" si="164">(ABS(K215)+0.3*ABS(L215))*SIGN(K215)</f>
        <v>156.82335312500004</v>
      </c>
      <c r="N215" s="14">
        <f t="shared" ca="1" si="160"/>
        <v>66.285856249999995</v>
      </c>
      <c r="O215" s="14">
        <f t="shared" ref="O215:O217" ca="1" si="165">F215+M215</f>
        <v>148.91260312500003</v>
      </c>
      <c r="P215" s="14">
        <f t="shared" ref="P215:P217" ca="1" si="166">F215-M215</f>
        <v>-164.73410312500005</v>
      </c>
      <c r="Q215" s="14">
        <f t="shared" ref="Q215:Q217" ca="1" si="167">F215+N215</f>
        <v>58.375106249999995</v>
      </c>
      <c r="R215" s="14">
        <f t="shared" ref="R215:R217" ca="1" si="168">F215-N215</f>
        <v>-74.196606250000002</v>
      </c>
    </row>
    <row r="216" spans="2:18" s="10" customFormat="1" x14ac:dyDescent="0.35">
      <c r="D216" s="12" t="s">
        <v>56</v>
      </c>
      <c r="E216" s="14">
        <f t="shared" ref="E216:J218" ca="1" si="169">E202</f>
        <v>0.52400000000000002</v>
      </c>
      <c r="F216" s="14">
        <f t="shared" ca="1" si="169"/>
        <v>0.32600000000000001</v>
      </c>
      <c r="G216" s="14">
        <f t="shared" ca="1" si="169"/>
        <v>-1.5069999999999999</v>
      </c>
      <c r="H216" s="14">
        <f t="shared" ca="1" si="169"/>
        <v>14.224</v>
      </c>
      <c r="I216" s="14">
        <f t="shared" ca="1" si="169"/>
        <v>0.93500000000000005</v>
      </c>
      <c r="J216" s="14">
        <f t="shared" ca="1" si="169"/>
        <v>1.375</v>
      </c>
      <c r="K216" s="14">
        <f t="shared" ca="1" si="163"/>
        <v>-2.4420000000000002</v>
      </c>
      <c r="L216" s="14">
        <f t="shared" ca="1" si="163"/>
        <v>15.599</v>
      </c>
      <c r="M216" s="14">
        <f t="shared" ca="1" si="164"/>
        <v>-7.1216999999999997</v>
      </c>
      <c r="N216" s="14">
        <f t="shared" ca="1" si="160"/>
        <v>16.331600000000002</v>
      </c>
      <c r="O216" s="14">
        <f t="shared" ca="1" si="165"/>
        <v>-6.7957000000000001</v>
      </c>
      <c r="P216" s="14">
        <f t="shared" ca="1" si="166"/>
        <v>7.4476999999999993</v>
      </c>
      <c r="Q216" s="14">
        <f t="shared" ca="1" si="167"/>
        <v>16.657600000000002</v>
      </c>
      <c r="R216" s="14">
        <f t="shared" ca="1" si="168"/>
        <v>-16.005600000000001</v>
      </c>
    </row>
    <row r="217" spans="2:18" s="10" customFormat="1" x14ac:dyDescent="0.35">
      <c r="D217" s="12" t="s">
        <v>57</v>
      </c>
      <c r="E217" s="14">
        <f t="shared" ca="1" si="169"/>
        <v>-10.052</v>
      </c>
      <c r="F217" s="14">
        <f t="shared" ca="1" si="169"/>
        <v>-5.9770000000000003</v>
      </c>
      <c r="G217" s="14">
        <f t="shared" ca="1" si="169"/>
        <v>112.047</v>
      </c>
      <c r="H217" s="14">
        <f t="shared" ca="1" si="169"/>
        <v>13.598000000000001</v>
      </c>
      <c r="I217" s="14">
        <f t="shared" ca="1" si="169"/>
        <v>1.5229999999999999</v>
      </c>
      <c r="J217" s="14">
        <f t="shared" ca="1" si="169"/>
        <v>2.2400000000000002</v>
      </c>
      <c r="K217" s="14">
        <f t="shared" ca="1" si="163"/>
        <v>113.57</v>
      </c>
      <c r="L217" s="14">
        <f t="shared" ca="1" si="163"/>
        <v>15.838000000000001</v>
      </c>
      <c r="M217" s="14">
        <f t="shared" ca="1" si="164"/>
        <v>118.3214</v>
      </c>
      <c r="N217" s="14">
        <f t="shared" ca="1" si="160"/>
        <v>49.908999999999999</v>
      </c>
      <c r="O217" s="14">
        <f t="shared" ca="1" si="165"/>
        <v>112.34439999999999</v>
      </c>
      <c r="P217" s="14">
        <f t="shared" ca="1" si="166"/>
        <v>-124.2984</v>
      </c>
      <c r="Q217" s="14">
        <f t="shared" ca="1" si="167"/>
        <v>43.932000000000002</v>
      </c>
      <c r="R217" s="14">
        <f t="shared" ca="1" si="168"/>
        <v>-55.885999999999996</v>
      </c>
    </row>
    <row r="218" spans="2:18" s="10" customFormat="1" x14ac:dyDescent="0.35">
      <c r="D218" s="12" t="s">
        <v>12</v>
      </c>
      <c r="E218" s="14">
        <f ca="1">E204+K204</f>
        <v>-944.24199999999996</v>
      </c>
      <c r="F218" s="14">
        <f ca="1">F204+L204</f>
        <v>-566.66999999999996</v>
      </c>
      <c r="G218" s="14">
        <f t="shared" ca="1" si="169"/>
        <v>-0.53800000000000003</v>
      </c>
      <c r="H218" s="14">
        <f t="shared" ca="1" si="169"/>
        <v>2.1850000000000001</v>
      </c>
      <c r="I218" s="14">
        <f t="shared" ca="1" si="169"/>
        <v>0.14799999999999999</v>
      </c>
      <c r="J218" s="14">
        <f t="shared" ca="1" si="169"/>
        <v>0.217</v>
      </c>
      <c r="K218" s="14">
        <f t="shared" ca="1" si="163"/>
        <v>-0.68600000000000005</v>
      </c>
      <c r="L218" s="14">
        <f t="shared" ca="1" si="163"/>
        <v>2.4020000000000001</v>
      </c>
      <c r="M218" s="14">
        <f t="shared" ca="1" si="164"/>
        <v>-1.4066000000000001</v>
      </c>
      <c r="N218" s="14">
        <f t="shared" ca="1" si="160"/>
        <v>2.6078000000000001</v>
      </c>
      <c r="O218" s="14">
        <f ca="1">F218+M218</f>
        <v>-568.07659999999998</v>
      </c>
      <c r="P218" s="14">
        <f ca="1">F218-M218</f>
        <v>-565.26339999999993</v>
      </c>
      <c r="Q218" s="14">
        <f ca="1">F218+N218</f>
        <v>-564.06219999999996</v>
      </c>
      <c r="R218" s="14">
        <f ca="1">F218-N218</f>
        <v>-569.27779999999996</v>
      </c>
    </row>
    <row r="219" spans="2:18" s="10" customFormat="1" x14ac:dyDescent="0.35"/>
    <row r="220" spans="2:18" s="10" customFormat="1" x14ac:dyDescent="0.35">
      <c r="B220" s="11" t="s">
        <v>60</v>
      </c>
      <c r="C220" s="12" t="s">
        <v>59</v>
      </c>
      <c r="E220" s="13" t="s">
        <v>46</v>
      </c>
      <c r="F220" s="13" t="s">
        <v>47</v>
      </c>
      <c r="G220" s="13" t="s">
        <v>48</v>
      </c>
      <c r="H220" s="13" t="s">
        <v>49</v>
      </c>
      <c r="I220" s="13" t="s">
        <v>50</v>
      </c>
      <c r="J220" s="13" t="s">
        <v>51</v>
      </c>
      <c r="K220" s="13" t="s">
        <v>61</v>
      </c>
      <c r="L220" s="13" t="s">
        <v>62</v>
      </c>
      <c r="M220" s="13" t="s">
        <v>63</v>
      </c>
      <c r="N220" s="13" t="s">
        <v>64</v>
      </c>
      <c r="O220" s="13" t="s">
        <v>65</v>
      </c>
      <c r="P220" s="13" t="s">
        <v>66</v>
      </c>
      <c r="Q220" s="13" t="s">
        <v>67</v>
      </c>
      <c r="R220" s="13" t="s">
        <v>68</v>
      </c>
    </row>
    <row r="221" spans="2:18" s="10" customFormat="1" x14ac:dyDescent="0.35">
      <c r="D221" s="12" t="s">
        <v>54</v>
      </c>
      <c r="E221" s="14">
        <f t="shared" ref="E221:F221" ca="1" si="170">E207+(E200-E207)/$M197*$M196</f>
        <v>-0.69468750000000001</v>
      </c>
      <c r="F221" s="14">
        <f t="shared" ca="1" si="170"/>
        <v>-0.43312500000000004</v>
      </c>
      <c r="G221" s="14">
        <f ca="1">G207+(G200-G207)/$M197*$M196</f>
        <v>1.9706249999999998</v>
      </c>
      <c r="H221" s="14">
        <f t="shared" ref="H221:J221" ca="1" si="171">H207+(H200-H207)/$M197*$M196</f>
        <v>-18.23046875</v>
      </c>
      <c r="I221" s="14">
        <f t="shared" ca="1" si="171"/>
        <v>-1.23959375</v>
      </c>
      <c r="J221" s="14">
        <f t="shared" ca="1" si="171"/>
        <v>-1.8234062500000001</v>
      </c>
      <c r="K221" s="14">
        <f ca="1">(ABS(G221)+ABS(I221))*SIGN(G221)</f>
        <v>3.2102187500000001</v>
      </c>
      <c r="L221" s="14">
        <f ca="1">(ABS(H221)+ABS(J221))*SIGN(H221)</f>
        <v>-20.053875000000001</v>
      </c>
      <c r="M221" s="14">
        <f t="shared" ref="M221:M225" ca="1" si="172">(ABS(K221)+0.3*ABS(L221))*SIGN(K221)</f>
        <v>9.2263812499999993</v>
      </c>
      <c r="N221" s="14">
        <f t="shared" ref="N221:N225" ca="1" si="173">(ABS(L221)+0.3*ABS(K221))*SIGN(L221)</f>
        <v>-21.016940625</v>
      </c>
      <c r="O221" s="14">
        <f ca="1">F221+M221</f>
        <v>8.7932562499999989</v>
      </c>
      <c r="P221" s="14">
        <f ca="1">F221-M221</f>
        <v>-9.6595062499999997</v>
      </c>
      <c r="Q221" s="14">
        <f ca="1">F221+N221</f>
        <v>-21.450065625000001</v>
      </c>
      <c r="R221" s="14">
        <f ca="1">F221-N221</f>
        <v>20.583815625</v>
      </c>
    </row>
    <row r="222" spans="2:18" s="10" customFormat="1" x14ac:dyDescent="0.35">
      <c r="D222" s="12" t="s">
        <v>55</v>
      </c>
      <c r="E222" s="14">
        <f t="shared" ref="E222:F222" ca="1" si="174">E208+(E201-E208)/$M197*$M196</f>
        <v>12.826343749999999</v>
      </c>
      <c r="F222" s="14">
        <f t="shared" ca="1" si="174"/>
        <v>7.630749999999999</v>
      </c>
      <c r="G222" s="14">
        <f ca="1">G208+(G201-G208)/$M197*$M196</f>
        <v>-143.04871875000001</v>
      </c>
      <c r="H222" s="14">
        <f t="shared" ref="H222:J222" ca="1" si="175">H208+(H201-H208)/$M197*$M196</f>
        <v>-17.270687500000001</v>
      </c>
      <c r="I222" s="14">
        <f t="shared" ca="1" si="175"/>
        <v>-1.8921562500000002</v>
      </c>
      <c r="J222" s="14">
        <f t="shared" ca="1" si="175"/>
        <v>-2.7839062499999998</v>
      </c>
      <c r="K222" s="14">
        <f t="shared" ref="K222:L225" ca="1" si="176">(ABS(G222)+ABS(I222))*SIGN(G222)</f>
        <v>-144.94087500000001</v>
      </c>
      <c r="L222" s="14">
        <f t="shared" ca="1" si="176"/>
        <v>-20.054593750000002</v>
      </c>
      <c r="M222" s="14">
        <f t="shared" ca="1" si="172"/>
        <v>-150.95725312499999</v>
      </c>
      <c r="N222" s="14">
        <f t="shared" ca="1" si="173"/>
        <v>-63.53685625</v>
      </c>
      <c r="O222" s="14">
        <f t="shared" ref="O222:O224" ca="1" si="177">F222+M222</f>
        <v>-143.32650312499999</v>
      </c>
      <c r="P222" s="14">
        <f t="shared" ref="P222:P224" ca="1" si="178">F222-M222</f>
        <v>158.588003125</v>
      </c>
      <c r="Q222" s="14">
        <f t="shared" ref="Q222:Q224" ca="1" si="179">F222+N222</f>
        <v>-55.906106250000001</v>
      </c>
      <c r="R222" s="14">
        <f t="shared" ref="R222:R224" ca="1" si="180">F222-N222</f>
        <v>71.167606250000006</v>
      </c>
    </row>
    <row r="223" spans="2:18" s="10" customFormat="1" x14ac:dyDescent="0.35">
      <c r="D223" s="12" t="s">
        <v>56</v>
      </c>
      <c r="E223" s="14">
        <f ca="1">E216</f>
        <v>0.52400000000000002</v>
      </c>
      <c r="F223" s="14">
        <f t="shared" ref="F223:J224" ca="1" si="181">F216</f>
        <v>0.32600000000000001</v>
      </c>
      <c r="G223" s="14">
        <f t="shared" ca="1" si="181"/>
        <v>-1.5069999999999999</v>
      </c>
      <c r="H223" s="14">
        <f t="shared" ca="1" si="181"/>
        <v>14.224</v>
      </c>
      <c r="I223" s="14">
        <f t="shared" ca="1" si="181"/>
        <v>0.93500000000000005</v>
      </c>
      <c r="J223" s="14">
        <f t="shared" ca="1" si="181"/>
        <v>1.375</v>
      </c>
      <c r="K223" s="14">
        <f t="shared" ca="1" si="176"/>
        <v>-2.4420000000000002</v>
      </c>
      <c r="L223" s="14">
        <f t="shared" ca="1" si="176"/>
        <v>15.599</v>
      </c>
      <c r="M223" s="14">
        <f t="shared" ca="1" si="172"/>
        <v>-7.1216999999999997</v>
      </c>
      <c r="N223" s="14">
        <f t="shared" ca="1" si="173"/>
        <v>16.331600000000002</v>
      </c>
      <c r="O223" s="14">
        <f t="shared" ca="1" si="177"/>
        <v>-6.7957000000000001</v>
      </c>
      <c r="P223" s="14">
        <f t="shared" ca="1" si="178"/>
        <v>7.4476999999999993</v>
      </c>
      <c r="Q223" s="14">
        <f t="shared" ca="1" si="179"/>
        <v>16.657600000000002</v>
      </c>
      <c r="R223" s="14">
        <f t="shared" ca="1" si="180"/>
        <v>-16.005600000000001</v>
      </c>
    </row>
    <row r="224" spans="2:18" s="10" customFormat="1" x14ac:dyDescent="0.35">
      <c r="D224" s="12" t="s">
        <v>57</v>
      </c>
      <c r="E224" s="14">
        <f ca="1">E217</f>
        <v>-10.052</v>
      </c>
      <c r="F224" s="14">
        <f t="shared" ca="1" si="181"/>
        <v>-5.9770000000000003</v>
      </c>
      <c r="G224" s="14">
        <f t="shared" ca="1" si="181"/>
        <v>112.047</v>
      </c>
      <c r="H224" s="14">
        <f t="shared" ca="1" si="181"/>
        <v>13.598000000000001</v>
      </c>
      <c r="I224" s="14">
        <f t="shared" ca="1" si="181"/>
        <v>1.5229999999999999</v>
      </c>
      <c r="J224" s="14">
        <f t="shared" ca="1" si="181"/>
        <v>2.2400000000000002</v>
      </c>
      <c r="K224" s="14">
        <f t="shared" ca="1" si="176"/>
        <v>113.57</v>
      </c>
      <c r="L224" s="14">
        <f t="shared" ca="1" si="176"/>
        <v>15.838000000000001</v>
      </c>
      <c r="M224" s="14">
        <f t="shared" ca="1" si="172"/>
        <v>118.3214</v>
      </c>
      <c r="N224" s="14">
        <f t="shared" ca="1" si="173"/>
        <v>49.908999999999999</v>
      </c>
      <c r="O224" s="14">
        <f t="shared" ca="1" si="177"/>
        <v>112.34439999999999</v>
      </c>
      <c r="P224" s="14">
        <f t="shared" ca="1" si="178"/>
        <v>-124.2984</v>
      </c>
      <c r="Q224" s="14">
        <f t="shared" ca="1" si="179"/>
        <v>43.932000000000002</v>
      </c>
      <c r="R224" s="14">
        <f t="shared" ca="1" si="180"/>
        <v>-55.885999999999996</v>
      </c>
    </row>
    <row r="225" spans="1:26" s="10" customFormat="1" x14ac:dyDescent="0.35">
      <c r="D225" s="12" t="s">
        <v>12</v>
      </c>
      <c r="E225" s="14">
        <f ca="1">E211+K211</f>
        <v>-944.24199999999996</v>
      </c>
      <c r="F225" s="14">
        <f ca="1">F211+L211</f>
        <v>-566.66999999999996</v>
      </c>
      <c r="G225" s="14">
        <f t="shared" ref="G225:J225" ca="1" si="182">G211</f>
        <v>-0.53800000000000003</v>
      </c>
      <c r="H225" s="14">
        <f t="shared" ca="1" si="182"/>
        <v>2.1850000000000001</v>
      </c>
      <c r="I225" s="14">
        <f t="shared" ca="1" si="182"/>
        <v>0.14799999999999999</v>
      </c>
      <c r="J225" s="14">
        <f t="shared" ca="1" si="182"/>
        <v>0.217</v>
      </c>
      <c r="K225" s="14">
        <f t="shared" ca="1" si="176"/>
        <v>-0.68600000000000005</v>
      </c>
      <c r="L225" s="14">
        <f t="shared" ca="1" si="176"/>
        <v>2.4020000000000001</v>
      </c>
      <c r="M225" s="14">
        <f t="shared" ca="1" si="172"/>
        <v>-1.4066000000000001</v>
      </c>
      <c r="N225" s="14">
        <f t="shared" ca="1" si="173"/>
        <v>2.6078000000000001</v>
      </c>
      <c r="O225" s="14">
        <f ca="1">F225+M225</f>
        <v>-568.07659999999998</v>
      </c>
      <c r="P225" s="14">
        <f ca="1">F225-M225</f>
        <v>-565.26339999999993</v>
      </c>
      <c r="Q225" s="14">
        <f ca="1">F225+N225</f>
        <v>-564.06219999999996</v>
      </c>
      <c r="R225" s="14">
        <f ca="1">F225-N225</f>
        <v>-569.27779999999996</v>
      </c>
    </row>
    <row r="226" spans="1:26" s="10" customFormat="1" x14ac:dyDescent="0.35"/>
    <row r="227" spans="1:26" s="10" customFormat="1" x14ac:dyDescent="0.35">
      <c r="A227" s="12" t="s">
        <v>21</v>
      </c>
      <c r="B227" s="11" t="s">
        <v>60</v>
      </c>
      <c r="C227" s="12" t="s">
        <v>45</v>
      </c>
      <c r="E227" s="15" t="s">
        <v>46</v>
      </c>
      <c r="F227" s="13" t="s">
        <v>65</v>
      </c>
      <c r="G227" s="13" t="s">
        <v>66</v>
      </c>
      <c r="H227" s="13" t="s">
        <v>67</v>
      </c>
      <c r="I227" s="13" t="s">
        <v>68</v>
      </c>
      <c r="J227" s="13" t="s">
        <v>69</v>
      </c>
      <c r="K227" s="15" t="s">
        <v>65</v>
      </c>
      <c r="L227" s="15" t="s">
        <v>66</v>
      </c>
      <c r="M227" s="15" t="s">
        <v>67</v>
      </c>
      <c r="N227" s="15" t="s">
        <v>68</v>
      </c>
      <c r="P227" s="13" t="s">
        <v>46</v>
      </c>
      <c r="Q227" s="13" t="s">
        <v>65</v>
      </c>
      <c r="R227" s="13" t="s">
        <v>66</v>
      </c>
      <c r="S227" s="13" t="s">
        <v>67</v>
      </c>
      <c r="T227" s="13" t="s">
        <v>68</v>
      </c>
      <c r="U227" s="13" t="s">
        <v>13</v>
      </c>
      <c r="V227" s="16" t="s">
        <v>70</v>
      </c>
      <c r="W227" s="7" t="s">
        <v>71</v>
      </c>
      <c r="X227" s="7" t="s">
        <v>72</v>
      </c>
      <c r="Y227" s="8"/>
      <c r="Z227" s="5"/>
    </row>
    <row r="228" spans="1:26" x14ac:dyDescent="0.35">
      <c r="A228" s="1">
        <f ca="1">B195</f>
        <v>18</v>
      </c>
      <c r="D228" s="1" t="s">
        <v>54</v>
      </c>
      <c r="E228" s="17">
        <f ca="1">E214</f>
        <v>0.66868749999999999</v>
      </c>
      <c r="F228" s="4">
        <f t="shared" ref="F228:I229" ca="1" si="183">O214</f>
        <v>-8.9044562500000008</v>
      </c>
      <c r="G228" s="4">
        <f t="shared" ca="1" si="183"/>
        <v>9.7347062500000003</v>
      </c>
      <c r="H228" s="18">
        <f t="shared" ca="1" si="183"/>
        <v>21.927765624999999</v>
      </c>
      <c r="I228" s="18">
        <f t="shared" ca="1" si="183"/>
        <v>-21.097515625</v>
      </c>
      <c r="J228" s="4">
        <f>INDEX($N$34:$N$45,MATCH(A230,$L$34:$L$45,-1),1)</f>
        <v>49.2102</v>
      </c>
      <c r="K228" s="17">
        <f ca="1">MAX(ABS(F228),IF(J228="---",0,0.3*J228))</f>
        <v>14.763059999999999</v>
      </c>
      <c r="L228" s="17">
        <f ca="1">MAX(ABS(G228),IF(J228="---",0,0.3*J228))</f>
        <v>14.763059999999999</v>
      </c>
      <c r="M228" s="17">
        <f ca="1">MAX(ABS(H228),J228)</f>
        <v>49.2102</v>
      </c>
      <c r="N228" s="17">
        <f ca="1">MAX(ABS(I228),J228)</f>
        <v>49.2102</v>
      </c>
      <c r="O228" s="6" t="s">
        <v>73</v>
      </c>
      <c r="P228" s="19">
        <f ca="1">MAX(E228-$Z196*(1-((0.48*$Z195+E230)/(0.48*$Z195))^2),0)/(($F196-2*$F197)*$O$2)*1000</f>
        <v>0</v>
      </c>
      <c r="Q228" s="19">
        <f ca="1">MAX(K228-$Z196*(1-((0.48*$Z195+K230)/(0.48*$Z195))^2),0)/(($F196-2*$F197)*$O$2)*1000</f>
        <v>0</v>
      </c>
      <c r="R228" s="19">
        <f t="shared" ref="R228:S228" ca="1" si="184">MAX(L228-$Z196*(1-((0.48*$Z195+L230)/(0.48*$Z195))^2),0)/(($F196-2*$F197)*$O$2)*1000</f>
        <v>0</v>
      </c>
      <c r="S228" s="19">
        <f t="shared" ca="1" si="184"/>
        <v>0</v>
      </c>
      <c r="T228" s="19">
        <f ca="1">MAX(N228-$Z196*(1-((0.48*$Z195+N230)/(0.48*$Z195))^2),0)/(($F196-2*$F197)*$O$2)*1000</f>
        <v>0</v>
      </c>
      <c r="U228" s="17">
        <f ca="1">MAX(P228:T228)</f>
        <v>0</v>
      </c>
      <c r="V228" s="49">
        <v>9.36</v>
      </c>
      <c r="W228" s="8">
        <f>2*V228*$O$2/10</f>
        <v>732.52173913043475</v>
      </c>
      <c r="X228" s="4">
        <f>W228*(F196-2*F197)/200</f>
        <v>80.577391304347827</v>
      </c>
      <c r="Y228" s="1"/>
      <c r="Z228" s="5"/>
    </row>
    <row r="229" spans="1:26" x14ac:dyDescent="0.35">
      <c r="A229" s="12" t="s">
        <v>31</v>
      </c>
      <c r="D229" s="1" t="s">
        <v>55</v>
      </c>
      <c r="E229" s="17">
        <f ca="1">E215</f>
        <v>-13.30934375</v>
      </c>
      <c r="F229" s="18">
        <f t="shared" ca="1" si="183"/>
        <v>148.91260312500003</v>
      </c>
      <c r="G229" s="18">
        <f t="shared" ca="1" si="183"/>
        <v>-164.73410312500005</v>
      </c>
      <c r="H229" s="4">
        <f t="shared" ca="1" si="183"/>
        <v>58.375106249999995</v>
      </c>
      <c r="I229" s="4">
        <f t="shared" ca="1" si="183"/>
        <v>-74.196606250000002</v>
      </c>
      <c r="J229" s="4">
        <f>INDEX($O$34:$O$45,MATCH(A230,$L$34:$L$45,-1),1)</f>
        <v>248.22720000000004</v>
      </c>
      <c r="K229" s="17">
        <f ca="1">MAX(ABS(F229),J229)</f>
        <v>248.22720000000004</v>
      </c>
      <c r="L229" s="17">
        <f ca="1">MAX(ABS(G229),J229)</f>
        <v>248.22720000000004</v>
      </c>
      <c r="M229" s="17">
        <f ca="1">MAX(ABS(H229),IF(J229="---",0,0.3*J229))</f>
        <v>74.468160000000012</v>
      </c>
      <c r="N229" s="17">
        <f ca="1">MAX(ABS(I229),IF(J229="---",0,0.3*J229))</f>
        <v>74.468160000000012</v>
      </c>
      <c r="O229" s="6" t="s">
        <v>74</v>
      </c>
      <c r="P229" s="19">
        <f ca="1">MAX(E229-$Z197*(1-((0.48*$Z195+E230)/(0.48*$Z195))^2),0)/(($F195-2*$F197)*$O$2)*1000</f>
        <v>0</v>
      </c>
      <c r="Q229" s="19">
        <f ca="1">MAX(K229-$Z197*(1-((0.48*$Z195+K230)/(0.48*$Z195))^2),0)/(($F195-2*$F197)*$O$2)*1000</f>
        <v>3.666328171110472</v>
      </c>
      <c r="R229" s="19">
        <f t="shared" ref="R229:T229" ca="1" si="185">MAX(L229-$Z197*(1-((0.48*$Z195+L230)/(0.48*$Z195))^2),0)/(($F195-2*$F197)*$O$2)*1000</f>
        <v>3.6908077338819241</v>
      </c>
      <c r="S229" s="19">
        <f t="shared" ca="1" si="185"/>
        <v>0</v>
      </c>
      <c r="T229" s="19">
        <f t="shared" ca="1" si="185"/>
        <v>0</v>
      </c>
      <c r="U229" s="17">
        <f ca="1">MAX(P229:T229)</f>
        <v>3.6908077338819241</v>
      </c>
      <c r="V229" s="49">
        <v>9.42</v>
      </c>
      <c r="W229" s="8">
        <f>2*V229*$O$2/10</f>
        <v>737.21739130434787</v>
      </c>
      <c r="X229" s="4">
        <f>W229*(F195-2*F197)/200</f>
        <v>228.53739130434784</v>
      </c>
      <c r="Y229" s="1"/>
      <c r="Z229" s="5"/>
    </row>
    <row r="230" spans="1:26" x14ac:dyDescent="0.35">
      <c r="A230" s="1">
        <f>B196</f>
        <v>2</v>
      </c>
      <c r="D230" s="1" t="s">
        <v>12</v>
      </c>
      <c r="E230" s="20">
        <f ca="1">E218</f>
        <v>-944.24199999999996</v>
      </c>
      <c r="F230" s="8">
        <f ca="1">O218</f>
        <v>-568.07659999999998</v>
      </c>
      <c r="G230" s="8">
        <f ca="1">P218</f>
        <v>-565.26339999999993</v>
      </c>
      <c r="H230" s="8">
        <f ca="1">Q218</f>
        <v>-564.06219999999996</v>
      </c>
      <c r="I230" s="8">
        <f ca="1">R218</f>
        <v>-569.27779999999996</v>
      </c>
      <c r="K230" s="17">
        <f ca="1">F230</f>
        <v>-568.07659999999998</v>
      </c>
      <c r="L230" s="17">
        <f t="shared" ref="L230:N230" ca="1" si="186">G230</f>
        <v>-565.26339999999993</v>
      </c>
      <c r="M230" s="17">
        <f t="shared" ca="1" si="186"/>
        <v>-564.06219999999996</v>
      </c>
      <c r="N230" s="17">
        <f t="shared" ca="1" si="186"/>
        <v>-569.27779999999996</v>
      </c>
    </row>
    <row r="231" spans="1:26" x14ac:dyDescent="0.35">
      <c r="D231" s="7" t="s">
        <v>75</v>
      </c>
      <c r="E231" s="4">
        <f ca="1">($Z196+$X228)*(1-ABS((0.48*$Z195+E230)/(0.48*$Z195+$W228))^(1+1/(1+$W228/$Z195)))</f>
        <v>175.03112166560388</v>
      </c>
      <c r="K231" s="4">
        <f t="shared" ref="K231:N231" ca="1" si="187">($Z196+$X228)*(1-ABS((0.48*$Z195+K230)/(0.48*$Z195+$W228))^(1+1/(1+$W228/$Z195)))</f>
        <v>152.01055212327515</v>
      </c>
      <c r="L231" s="4">
        <f t="shared" ca="1" si="187"/>
        <v>151.79996506690148</v>
      </c>
      <c r="M231" s="4">
        <f t="shared" ca="1" si="187"/>
        <v>151.70987901221426</v>
      </c>
      <c r="N231" s="4">
        <f t="shared" ca="1" si="187"/>
        <v>152.1003018981049</v>
      </c>
    </row>
    <row r="232" spans="1:26" x14ac:dyDescent="0.35">
      <c r="D232" s="7" t="s">
        <v>76</v>
      </c>
      <c r="E232" s="4">
        <f ca="1">($Z197+$X229)*(1-ABS((0.48*$Z195+E230)/(0.48*$Z195+$W229))^(1+1/(1+$W229/$Z195)))</f>
        <v>446.27585504792063</v>
      </c>
      <c r="K232" s="4">
        <f t="shared" ref="K232:N232" ca="1" si="188">($Z197+$X229)*(1-ABS((0.48*$Z195+K230)/(0.48*$Z195+$W229))^(1+1/(1+$W229/$Z195)))</f>
        <v>387.78372088027663</v>
      </c>
      <c r="L232" s="4">
        <f t="shared" ca="1" si="188"/>
        <v>387.24877839736814</v>
      </c>
      <c r="M232" s="4">
        <f t="shared" ca="1" si="188"/>
        <v>387.01993838812388</v>
      </c>
      <c r="N232" s="4">
        <f t="shared" ca="1" si="188"/>
        <v>388.01170773720173</v>
      </c>
    </row>
    <row r="233" spans="1:26" x14ac:dyDescent="0.35">
      <c r="A233" t="str">
        <f ca="1">IF(MAX(E233:N233)&gt;1,"non verificato","verificato")</f>
        <v>verificato</v>
      </c>
      <c r="D233" s="7" t="s">
        <v>77</v>
      </c>
      <c r="E233" s="3">
        <f ca="1">ABS(E228/E231)^1.5+ABS(E229/E232)^1.5</f>
        <v>5.3864044048470639E-3</v>
      </c>
      <c r="K233" s="3">
        <f t="shared" ref="K233:N233" ca="1" si="189">ABS(K228/K231)^1.5+ABS(K229/K232)^1.5</f>
        <v>0.54240710020917227</v>
      </c>
      <c r="L233" s="3">
        <f t="shared" ca="1" si="189"/>
        <v>0.54353167063559227</v>
      </c>
      <c r="M233" s="3">
        <f t="shared" ca="1" si="189"/>
        <v>0.26914302909643489</v>
      </c>
      <c r="N233" s="3">
        <f t="shared" ca="1" si="189"/>
        <v>0.26810878017534656</v>
      </c>
    </row>
    <row r="235" spans="1:26" x14ac:dyDescent="0.35">
      <c r="B235" s="9" t="s">
        <v>60</v>
      </c>
      <c r="C235" s="1" t="s">
        <v>59</v>
      </c>
      <c r="D235" s="10"/>
      <c r="E235" s="15" t="s">
        <v>46</v>
      </c>
      <c r="F235" s="13" t="s">
        <v>65</v>
      </c>
      <c r="G235" s="13" t="s">
        <v>66</v>
      </c>
      <c r="H235" s="13" t="s">
        <v>67</v>
      </c>
      <c r="I235" s="13" t="s">
        <v>68</v>
      </c>
      <c r="J235" s="13" t="s">
        <v>69</v>
      </c>
      <c r="K235" s="15" t="s">
        <v>65</v>
      </c>
      <c r="L235" s="15" t="s">
        <v>66</v>
      </c>
      <c r="M235" s="15" t="s">
        <v>67</v>
      </c>
      <c r="N235" s="15" t="s">
        <v>68</v>
      </c>
      <c r="O235" s="10"/>
      <c r="P235" s="13" t="s">
        <v>46</v>
      </c>
      <c r="Q235" s="13" t="s">
        <v>65</v>
      </c>
      <c r="R235" s="13" t="s">
        <v>66</v>
      </c>
      <c r="S235" s="13" t="s">
        <v>67</v>
      </c>
      <c r="T235" s="13" t="s">
        <v>68</v>
      </c>
      <c r="U235" s="13" t="s">
        <v>13</v>
      </c>
      <c r="V235" s="16" t="s">
        <v>70</v>
      </c>
      <c r="W235" s="7" t="s">
        <v>71</v>
      </c>
      <c r="X235" s="7" t="s">
        <v>72</v>
      </c>
    </row>
    <row r="236" spans="1:26" x14ac:dyDescent="0.35">
      <c r="D236" s="1" t="s">
        <v>54</v>
      </c>
      <c r="E236" s="17">
        <f ca="1">E221</f>
        <v>-0.69468750000000001</v>
      </c>
      <c r="F236" s="4">
        <f t="shared" ref="F236:I237" ca="1" si="190">O221</f>
        <v>8.7932562499999989</v>
      </c>
      <c r="G236" s="4">
        <f t="shared" ca="1" si="190"/>
        <v>-9.6595062499999997</v>
      </c>
      <c r="H236" s="18">
        <f t="shared" ca="1" si="190"/>
        <v>-21.450065625000001</v>
      </c>
      <c r="I236" s="18">
        <f t="shared" ca="1" si="190"/>
        <v>20.583815625</v>
      </c>
      <c r="J236" s="4">
        <f>INDEX($N$34:$N$45,MATCH(A230,$L$34:$L$45,-1)+1,1)</f>
        <v>45.564999999999998</v>
      </c>
      <c r="K236" s="17">
        <f ca="1">MAX(ABS(F236),IF(J236="---",0,0.3*J236))</f>
        <v>13.669499999999999</v>
      </c>
      <c r="L236" s="17">
        <f ca="1">MAX(ABS(G236),IF(J236="---",0,0.3*J236))</f>
        <v>13.669499999999999</v>
      </c>
      <c r="M236" s="17">
        <f ca="1">MAX(ABS(H236),J236)</f>
        <v>45.564999999999998</v>
      </c>
      <c r="N236" s="17">
        <f ca="1">MAX(ABS(I236),J236)</f>
        <v>45.564999999999998</v>
      </c>
      <c r="O236" s="6" t="s">
        <v>73</v>
      </c>
      <c r="P236" s="19">
        <f t="shared" ref="P236" ca="1" si="191">MAX(E236-$Z196*(1-((0.48*$Z195+E238)/(0.48*$Z195))^2),0)/(($F196-2*$F197)*$O$2)*1000</f>
        <v>0</v>
      </c>
      <c r="Q236" s="19">
        <f ca="1">MAX(K236-$Z196*(1-((0.48*$Z195+K238)/(0.48*$Z195))^2),0)/(($F196-2*$F197)*$O$2)*1000</f>
        <v>0</v>
      </c>
      <c r="R236" s="19">
        <f ca="1">MAX(L236-$Z196*(1-((0.48*$Z195+L238)/(0.48*$Z195))^2),0)/(($F196-2*$F197)*$O$2)*1000</f>
        <v>0</v>
      </c>
      <c r="S236" s="19">
        <f ca="1">MAX(M236-$Z196*(1-((0.48*$Z195+M238)/(0.48*$Z195))^2),0)/(($F196-2*$F197)*$O$2)*1000</f>
        <v>0</v>
      </c>
      <c r="T236" s="19">
        <f ca="1">MAX(N236-$Z196*(1-((0.48*$Z195+N238)/(0.48*$Z195))^2),0)/(($F196-2*$F197)*$O$2)*1000</f>
        <v>0</v>
      </c>
      <c r="U236" s="17">
        <f ca="1">MAX(P236:T236)</f>
        <v>0</v>
      </c>
      <c r="V236" s="49">
        <v>9.36</v>
      </c>
      <c r="W236" s="8">
        <f>2*V236*$O$2/10</f>
        <v>732.52173913043475</v>
      </c>
      <c r="X236" s="4">
        <f>W236*(F196-2*F197)/200</f>
        <v>80.577391304347827</v>
      </c>
    </row>
    <row r="237" spans="1:26" x14ac:dyDescent="0.35">
      <c r="D237" s="1" t="s">
        <v>55</v>
      </c>
      <c r="E237" s="17">
        <f ca="1">E222</f>
        <v>12.826343749999999</v>
      </c>
      <c r="F237" s="18">
        <f t="shared" ca="1" si="190"/>
        <v>-143.32650312499999</v>
      </c>
      <c r="G237" s="18">
        <f t="shared" ca="1" si="190"/>
        <v>158.588003125</v>
      </c>
      <c r="H237" s="4">
        <f t="shared" ca="1" si="190"/>
        <v>-55.906106250000001</v>
      </c>
      <c r="I237" s="4">
        <f t="shared" ca="1" si="190"/>
        <v>71.167606250000006</v>
      </c>
      <c r="J237" s="4">
        <f>INDEX($O$34:$O$45,MATCH(A230,$L$34:$L$45,-1)+1,1)</f>
        <v>229.84000000000003</v>
      </c>
      <c r="K237" s="17">
        <f ca="1">MAX(ABS(F237),J237)</f>
        <v>229.84000000000003</v>
      </c>
      <c r="L237" s="17">
        <f ca="1">MAX(ABS(G237),J237)</f>
        <v>229.84000000000003</v>
      </c>
      <c r="M237" s="17">
        <f ca="1">MAX(ABS(H237),IF(J237="---",0,0.3*J237))</f>
        <v>68.952000000000012</v>
      </c>
      <c r="N237" s="17">
        <f ca="1">MAX(ABS(I237),IF(J237="---",0,0.3*J237))</f>
        <v>71.167606250000006</v>
      </c>
      <c r="O237" s="6" t="s">
        <v>74</v>
      </c>
      <c r="P237" s="19">
        <f t="shared" ref="P237" ca="1" si="192">MAX(E237-$Z197*(1-((0.48*$Z195+E238)/(0.48*$Z195))^2),0)/(($F195-2*$F197)*$O$2)*1000</f>
        <v>0</v>
      </c>
      <c r="Q237" s="19">
        <f ca="1">MAX(K237-$Z197*(1-((0.48*$Z195+K238)/(0.48*$Z195))^2),0)/(($F195-2*$F197)*$O$2)*1000</f>
        <v>2.90843283060868</v>
      </c>
      <c r="R237" s="19">
        <f ca="1">MAX(L237-$Z197*(1-((0.48*$Z195+L238)/(0.48*$Z195))^2),0)/(($F195-2*$F197)*$O$2)*1000</f>
        <v>2.9329123933801311</v>
      </c>
      <c r="S237" s="19">
        <f ca="1">MAX(M237-$Z197*(1-((0.48*$Z195+M238)/(0.48*$Z195))^2),0)/(($F195-2*$F197)*$O$2)*1000</f>
        <v>0</v>
      </c>
      <c r="T237" s="19">
        <f ca="1">MAX(N237-$Z197*(1-((0.48*$Z195+N238)/(0.48*$Z195))^2),0)/(($F195-2*$F197)*$O$2)*1000</f>
        <v>0</v>
      </c>
      <c r="U237" s="17">
        <f ca="1">MAX(P237:T237)</f>
        <v>2.9329123933801311</v>
      </c>
      <c r="V237" s="49">
        <v>9.42</v>
      </c>
      <c r="W237" s="8">
        <f>2*V237*$O$2/10</f>
        <v>737.21739130434787</v>
      </c>
      <c r="X237" s="4">
        <f>W237*(F195-2*F197)/200</f>
        <v>228.53739130434784</v>
      </c>
    </row>
    <row r="238" spans="1:26" x14ac:dyDescent="0.35">
      <c r="D238" s="1" t="s">
        <v>12</v>
      </c>
      <c r="E238" s="20">
        <f ca="1">E225</f>
        <v>-944.24199999999996</v>
      </c>
      <c r="F238" s="8">
        <f ca="1">O225</f>
        <v>-568.07659999999998</v>
      </c>
      <c r="G238" s="8">
        <f ca="1">P225</f>
        <v>-565.26339999999993</v>
      </c>
      <c r="H238" s="8">
        <f ca="1">Q225</f>
        <v>-564.06219999999996</v>
      </c>
      <c r="I238" s="8">
        <f ca="1">R225</f>
        <v>-569.27779999999996</v>
      </c>
      <c r="K238" s="17">
        <f ca="1">F238</f>
        <v>-568.07659999999998</v>
      </c>
      <c r="L238" s="17">
        <f t="shared" ref="L238:N238" ca="1" si="193">G238</f>
        <v>-565.26339999999993</v>
      </c>
      <c r="M238" s="17">
        <f t="shared" ca="1" si="193"/>
        <v>-564.06219999999996</v>
      </c>
      <c r="N238" s="17">
        <f t="shared" ca="1" si="193"/>
        <v>-569.27779999999996</v>
      </c>
    </row>
    <row r="239" spans="1:26" x14ac:dyDescent="0.35">
      <c r="D239" s="7" t="s">
        <v>75</v>
      </c>
      <c r="E239" s="4">
        <f ca="1">($Z196+$X236)*(1-ABS((0.48*$Z195+E238)/(0.48*$Z195+$W236))^(1+1/(1+$W236/$Z195)))</f>
        <v>175.03112166560388</v>
      </c>
      <c r="K239" s="4">
        <f t="shared" ref="K239:N239" ca="1" si="194">($Z196+$X236)*(1-ABS((0.48*$Z195+K238)/(0.48*$Z195+$W236))^(1+1/(1+$W236/$Z195)))</f>
        <v>152.01055212327515</v>
      </c>
      <c r="L239" s="4">
        <f t="shared" ca="1" si="194"/>
        <v>151.79996506690148</v>
      </c>
      <c r="M239" s="4">
        <f t="shared" ca="1" si="194"/>
        <v>151.70987901221426</v>
      </c>
      <c r="N239" s="4">
        <f t="shared" ca="1" si="194"/>
        <v>152.1003018981049</v>
      </c>
    </row>
    <row r="240" spans="1:26" x14ac:dyDescent="0.35">
      <c r="D240" s="7" t="s">
        <v>76</v>
      </c>
      <c r="E240" s="4">
        <f ca="1">($Z197+$X237)*(1-ABS((0.48*$Z195+E238)/(0.48*$Z195+$W237))^(1+1/(1+$W237/$Z195)))</f>
        <v>446.27585504792063</v>
      </c>
      <c r="K240" s="4">
        <f t="shared" ref="K240:N240" ca="1" si="195">($Z197+$X237)*(1-ABS((0.48*$Z195+K238)/(0.48*$Z195+$W237))^(1+1/(1+$W237/$Z195)))</f>
        <v>387.78372088027663</v>
      </c>
      <c r="L240" s="4">
        <f t="shared" ca="1" si="195"/>
        <v>387.24877839736814</v>
      </c>
      <c r="M240" s="4">
        <f t="shared" ca="1" si="195"/>
        <v>387.01993838812388</v>
      </c>
      <c r="N240" s="4">
        <f t="shared" ca="1" si="195"/>
        <v>388.01170773720173</v>
      </c>
    </row>
    <row r="241" spans="1:27" x14ac:dyDescent="0.35">
      <c r="A241" t="str">
        <f ca="1">IF(MAX(E241:N241)&gt;1,"non verificato","verificato")</f>
        <v>verificato</v>
      </c>
      <c r="D241" s="7" t="s">
        <v>77</v>
      </c>
      <c r="E241" s="3">
        <f ca="1">ABS(E236/E239)^1.5+ABS(E237/E240)^1.5</f>
        <v>5.1225116381126102E-3</v>
      </c>
      <c r="K241" s="3">
        <f t="shared" ref="K241:N241" ca="1" si="196">ABS(K236/K239)^1.5+ABS(K237/K240)^1.5</f>
        <v>0.48326988474711408</v>
      </c>
      <c r="L241" s="3">
        <f t="shared" ca="1" si="196"/>
        <v>0.48427184622615144</v>
      </c>
      <c r="M241" s="3">
        <f t="shared" ca="1" si="196"/>
        <v>0.23979907453601529</v>
      </c>
      <c r="N241" s="3">
        <f t="shared" ca="1" si="196"/>
        <v>0.24251712730159561</v>
      </c>
    </row>
    <row r="242" spans="1:27" x14ac:dyDescent="0.35">
      <c r="A242" s="35"/>
      <c r="B242" s="35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  <c r="AA242" s="35"/>
    </row>
    <row r="244" spans="1:27" x14ac:dyDescent="0.35">
      <c r="A244" t="s">
        <v>21</v>
      </c>
      <c r="B244" s="1">
        <f ca="1">$A$5</f>
        <v>18</v>
      </c>
      <c r="D244" t="s">
        <v>22</v>
      </c>
      <c r="E244" s="1" t="s">
        <v>23</v>
      </c>
      <c r="F244" s="46">
        <v>70</v>
      </c>
      <c r="G244" t="s">
        <v>24</v>
      </c>
      <c r="H244" t="s">
        <v>25</v>
      </c>
      <c r="L244" t="s">
        <v>26</v>
      </c>
      <c r="M244" s="46">
        <v>30</v>
      </c>
      <c r="N244" t="s">
        <v>24</v>
      </c>
      <c r="O244" t="s">
        <v>27</v>
      </c>
      <c r="V244" t="s">
        <v>28</v>
      </c>
      <c r="W244" s="1">
        <f ca="1">MATCH(B245,$C$5:$C$27,-1)</f>
        <v>17</v>
      </c>
      <c r="Y244" s="7" t="s">
        <v>29</v>
      </c>
      <c r="Z244" s="8">
        <f>F244*F245*$O$1/10</f>
        <v>2975</v>
      </c>
      <c r="AA244" s="5" t="s">
        <v>30</v>
      </c>
    </row>
    <row r="245" spans="1:27" x14ac:dyDescent="0.35">
      <c r="A245" t="s">
        <v>31</v>
      </c>
      <c r="B245" s="51">
        <f>MAX(1,B196-1)</f>
        <v>1</v>
      </c>
      <c r="E245" s="1" t="s">
        <v>32</v>
      </c>
      <c r="F245" s="46">
        <v>30</v>
      </c>
      <c r="G245" t="s">
        <v>24</v>
      </c>
      <c r="H245" t="s">
        <v>33</v>
      </c>
      <c r="L245" t="s">
        <v>34</v>
      </c>
      <c r="M245" s="46">
        <v>0</v>
      </c>
      <c r="N245" t="s">
        <v>24</v>
      </c>
      <c r="O245" t="s">
        <v>35</v>
      </c>
      <c r="Y245" s="7" t="s">
        <v>36</v>
      </c>
      <c r="Z245" s="1">
        <f>0.12*Z244*F245/100</f>
        <v>107.1</v>
      </c>
      <c r="AA245" s="5" t="s">
        <v>37</v>
      </c>
    </row>
    <row r="246" spans="1:27" x14ac:dyDescent="0.35">
      <c r="B246" s="53" t="str">
        <f>IF(B245=B196,"duplicato","")</f>
        <v/>
      </c>
      <c r="E246" s="1" t="s">
        <v>38</v>
      </c>
      <c r="F246" s="46">
        <v>4</v>
      </c>
      <c r="G246" t="s">
        <v>24</v>
      </c>
      <c r="H246" t="s">
        <v>39</v>
      </c>
      <c r="L246" t="s">
        <v>40</v>
      </c>
      <c r="M246" s="48">
        <v>360</v>
      </c>
      <c r="N246" t="s">
        <v>24</v>
      </c>
      <c r="O246" t="s">
        <v>41</v>
      </c>
      <c r="Y246" s="7" t="s">
        <v>42</v>
      </c>
      <c r="Z246" s="1">
        <f>0.12*Z244*F244/100</f>
        <v>249.9</v>
      </c>
      <c r="AA246" s="5" t="s">
        <v>37</v>
      </c>
    </row>
    <row r="248" spans="1:27" x14ac:dyDescent="0.35">
      <c r="A248" t="s">
        <v>43</v>
      </c>
      <c r="B248" s="9" t="s">
        <v>44</v>
      </c>
      <c r="C248" s="1" t="s">
        <v>45</v>
      </c>
      <c r="E248" s="2" t="s">
        <v>46</v>
      </c>
      <c r="F248" s="2" t="s">
        <v>47</v>
      </c>
      <c r="G248" s="2" t="s">
        <v>48</v>
      </c>
      <c r="H248" s="2" t="s">
        <v>49</v>
      </c>
      <c r="I248" s="2" t="s">
        <v>50</v>
      </c>
      <c r="J248" s="2" t="s">
        <v>51</v>
      </c>
      <c r="K248" s="2" t="s">
        <v>52</v>
      </c>
      <c r="L248" s="2" t="s">
        <v>53</v>
      </c>
      <c r="O248" s="24"/>
    </row>
    <row r="249" spans="1:27" x14ac:dyDescent="0.35">
      <c r="D249" s="1" t="s">
        <v>54</v>
      </c>
      <c r="E249" s="4">
        <f t="shared" ref="E249:J249" ca="1" si="197">INDEX(O$5:O$27,$W244,1)</f>
        <v>0.60099999999999998</v>
      </c>
      <c r="F249" s="4">
        <f t="shared" ca="1" si="197"/>
        <v>0.37</v>
      </c>
      <c r="G249" s="4">
        <f t="shared" ca="1" si="197"/>
        <v>-1.9710000000000001</v>
      </c>
      <c r="H249" s="4">
        <f t="shared" ca="1" si="197"/>
        <v>19.609000000000002</v>
      </c>
      <c r="I249" s="4">
        <f t="shared" ca="1" si="197"/>
        <v>1.073</v>
      </c>
      <c r="J249" s="4">
        <f t="shared" ca="1" si="197"/>
        <v>1.579</v>
      </c>
    </row>
    <row r="250" spans="1:27" x14ac:dyDescent="0.35">
      <c r="D250" s="1" t="s">
        <v>55</v>
      </c>
      <c r="E250" s="4">
        <f t="shared" ref="E250:J250" ca="1" si="198">INDEX(E$5:E$27,$W244,1)</f>
        <v>-10.676</v>
      </c>
      <c r="F250" s="4">
        <f t="shared" ca="1" si="198"/>
        <v>-6.3529999999999998</v>
      </c>
      <c r="G250" s="4">
        <f t="shared" ca="1" si="198"/>
        <v>161.23699999999999</v>
      </c>
      <c r="H250" s="4">
        <f t="shared" ca="1" si="198"/>
        <v>19.814</v>
      </c>
      <c r="I250" s="4">
        <f t="shared" ca="1" si="198"/>
        <v>2.577</v>
      </c>
      <c r="J250" s="4">
        <f t="shared" ca="1" si="198"/>
        <v>3.7919999999999998</v>
      </c>
    </row>
    <row r="251" spans="1:27" x14ac:dyDescent="0.35">
      <c r="D251" s="1" t="s">
        <v>56</v>
      </c>
      <c r="E251" s="4">
        <f t="shared" ref="E251:J251" ca="1" si="199">INDEX(O$5:O$27,$W244+2,1)</f>
        <v>0.24199999999999999</v>
      </c>
      <c r="F251" s="4">
        <f t="shared" ca="1" si="199"/>
        <v>0.151</v>
      </c>
      <c r="G251" s="4">
        <f t="shared" ca="1" si="199"/>
        <v>-1.758</v>
      </c>
      <c r="H251" s="4">
        <f t="shared" ca="1" si="199"/>
        <v>17.350999999999999</v>
      </c>
      <c r="I251" s="4">
        <f t="shared" ca="1" si="199"/>
        <v>1</v>
      </c>
      <c r="J251" s="4">
        <f t="shared" ca="1" si="199"/>
        <v>1.472</v>
      </c>
    </row>
    <row r="252" spans="1:27" x14ac:dyDescent="0.35">
      <c r="D252" s="1" t="s">
        <v>57</v>
      </c>
      <c r="E252" s="4">
        <f t="shared" ref="E252:J252" ca="1" si="200">INDEX(E$5:E$27,$W244+2,1)</f>
        <v>-4.0199999999999996</v>
      </c>
      <c r="F252" s="4">
        <f t="shared" ca="1" si="200"/>
        <v>-2.3820000000000001</v>
      </c>
      <c r="G252" s="4">
        <f t="shared" ca="1" si="200"/>
        <v>119.14700000000001</v>
      </c>
      <c r="H252" s="4">
        <f t="shared" ca="1" si="200"/>
        <v>14.608000000000001</v>
      </c>
      <c r="I252" s="4">
        <f t="shared" ca="1" si="200"/>
        <v>1.8660000000000001</v>
      </c>
      <c r="J252" s="4">
        <f t="shared" ca="1" si="200"/>
        <v>2.7450000000000001</v>
      </c>
      <c r="M252" t="s">
        <v>107</v>
      </c>
    </row>
    <row r="253" spans="1:27" x14ac:dyDescent="0.35">
      <c r="D253" s="1" t="s">
        <v>12</v>
      </c>
      <c r="E253" s="4">
        <f t="shared" ref="E253:J253" ca="1" si="201">INDEX(Y$5:Y$27,$W244+3,1)</f>
        <v>-1211.173</v>
      </c>
      <c r="F253" s="4">
        <f t="shared" ca="1" si="201"/>
        <v>-727.10500000000002</v>
      </c>
      <c r="G253" s="4">
        <f t="shared" ca="1" si="201"/>
        <v>-4.5839999999999996</v>
      </c>
      <c r="H253" s="4">
        <f t="shared" ca="1" si="201"/>
        <v>2.5580000000000003</v>
      </c>
      <c r="I253" s="4">
        <f t="shared" ca="1" si="201"/>
        <v>0.14499999999999999</v>
      </c>
      <c r="J253" s="4">
        <f t="shared" ca="1" si="201"/>
        <v>0.21199999999999999</v>
      </c>
      <c r="K253" s="4">
        <f>L253*1.3</f>
        <v>0</v>
      </c>
      <c r="L253" s="49">
        <f>IF(B246="duplicato",L204,L211)</f>
        <v>0</v>
      </c>
      <c r="M253" t="s">
        <v>58</v>
      </c>
    </row>
    <row r="254" spans="1:27" x14ac:dyDescent="0.35">
      <c r="M254" t="s">
        <v>103</v>
      </c>
    </row>
    <row r="255" spans="1:27" x14ac:dyDescent="0.35">
      <c r="B255" s="9" t="s">
        <v>44</v>
      </c>
      <c r="C255" s="1" t="s">
        <v>59</v>
      </c>
      <c r="E255" s="2" t="s">
        <v>46</v>
      </c>
      <c r="F255" s="2" t="s">
        <v>47</v>
      </c>
      <c r="G255" s="2" t="s">
        <v>48</v>
      </c>
      <c r="H255" s="2" t="s">
        <v>49</v>
      </c>
      <c r="I255" s="2" t="s">
        <v>50</v>
      </c>
      <c r="J255" s="2" t="s">
        <v>51</v>
      </c>
      <c r="K255" s="2" t="s">
        <v>52</v>
      </c>
      <c r="L255" s="2" t="s">
        <v>53</v>
      </c>
    </row>
    <row r="256" spans="1:27" x14ac:dyDescent="0.35">
      <c r="D256" s="1" t="s">
        <v>54</v>
      </c>
      <c r="E256" s="4">
        <f t="shared" ref="E256:J256" ca="1" si="202">INDEX(O$5:O$27,$W244+1,1)</f>
        <v>-0.27100000000000002</v>
      </c>
      <c r="F256" s="4">
        <f t="shared" ca="1" si="202"/>
        <v>-0.17399999999999999</v>
      </c>
      <c r="G256" s="4">
        <f t="shared" ca="1" si="202"/>
        <v>4.3680000000000003</v>
      </c>
      <c r="H256" s="4">
        <f t="shared" ca="1" si="202"/>
        <v>-42.893000000000001</v>
      </c>
      <c r="I256" s="4">
        <f t="shared" ca="1" si="202"/>
        <v>-2.528</v>
      </c>
      <c r="J256" s="4">
        <f t="shared" ca="1" si="202"/>
        <v>-3.7189999999999999</v>
      </c>
    </row>
    <row r="257" spans="2:18" x14ac:dyDescent="0.35">
      <c r="D257" s="1" t="s">
        <v>55</v>
      </c>
      <c r="E257" s="4">
        <f t="shared" ref="E257:J257" ca="1" si="203">INDEX(E$5:E$27,$W244+1,1)</f>
        <v>3.7959999999999998</v>
      </c>
      <c r="F257" s="4">
        <f t="shared" ca="1" si="203"/>
        <v>2.222</v>
      </c>
      <c r="G257" s="4">
        <f t="shared" ca="1" si="203"/>
        <v>-267.76</v>
      </c>
      <c r="H257" s="4">
        <f t="shared" ca="1" si="203"/>
        <v>-32.781999999999996</v>
      </c>
      <c r="I257" s="4">
        <f t="shared" ca="1" si="203"/>
        <v>-4.1390000000000002</v>
      </c>
      <c r="J257" s="4">
        <f t="shared" ca="1" si="203"/>
        <v>-6.09</v>
      </c>
    </row>
    <row r="258" spans="2:18" x14ac:dyDescent="0.35">
      <c r="D258" s="1" t="s">
        <v>56</v>
      </c>
      <c r="E258" s="4">
        <f ca="1">E251</f>
        <v>0.24199999999999999</v>
      </c>
      <c r="F258" s="4">
        <f t="shared" ref="F258:J260" ca="1" si="204">F251</f>
        <v>0.151</v>
      </c>
      <c r="G258" s="4">
        <f t="shared" ca="1" si="204"/>
        <v>-1.758</v>
      </c>
      <c r="H258" s="4">
        <f t="shared" ca="1" si="204"/>
        <v>17.350999999999999</v>
      </c>
      <c r="I258" s="4">
        <f t="shared" ca="1" si="204"/>
        <v>1</v>
      </c>
      <c r="J258" s="4">
        <f t="shared" ca="1" si="204"/>
        <v>1.472</v>
      </c>
    </row>
    <row r="259" spans="2:18" x14ac:dyDescent="0.35">
      <c r="D259" s="1" t="s">
        <v>57</v>
      </c>
      <c r="E259" s="4">
        <f ca="1">E252</f>
        <v>-4.0199999999999996</v>
      </c>
      <c r="F259" s="4">
        <f t="shared" ca="1" si="204"/>
        <v>-2.3820000000000001</v>
      </c>
      <c r="G259" s="4">
        <f t="shared" ca="1" si="204"/>
        <v>119.14700000000001</v>
      </c>
      <c r="H259" s="4">
        <f t="shared" ca="1" si="204"/>
        <v>14.608000000000001</v>
      </c>
      <c r="I259" s="4">
        <f t="shared" ca="1" si="204"/>
        <v>1.8660000000000001</v>
      </c>
      <c r="J259" s="4">
        <f t="shared" ca="1" si="204"/>
        <v>2.7450000000000001</v>
      </c>
    </row>
    <row r="260" spans="2:18" x14ac:dyDescent="0.35">
      <c r="D260" s="1" t="s">
        <v>12</v>
      </c>
      <c r="E260" s="4">
        <f ca="1">E253</f>
        <v>-1211.173</v>
      </c>
      <c r="F260" s="4">
        <f t="shared" ca="1" si="204"/>
        <v>-727.10500000000002</v>
      </c>
      <c r="G260" s="4">
        <f t="shared" ca="1" si="204"/>
        <v>-4.5839999999999996</v>
      </c>
      <c r="H260" s="4">
        <f t="shared" ca="1" si="204"/>
        <v>2.5580000000000003</v>
      </c>
      <c r="I260" s="4">
        <f t="shared" ca="1" si="204"/>
        <v>0.14499999999999999</v>
      </c>
      <c r="J260" s="4">
        <f t="shared" ca="1" si="204"/>
        <v>0.21199999999999999</v>
      </c>
      <c r="K260" s="4">
        <f>L260*1.3</f>
        <v>0</v>
      </c>
      <c r="L260" s="49">
        <f>-F244*F245*(M246-(M244+M245))*$W$1/1000000+L253</f>
        <v>0</v>
      </c>
    </row>
    <row r="262" spans="2:18" s="10" customFormat="1" x14ac:dyDescent="0.35">
      <c r="B262" s="11" t="s">
        <v>60</v>
      </c>
      <c r="C262" s="12" t="s">
        <v>45</v>
      </c>
      <c r="E262" s="13" t="s">
        <v>46</v>
      </c>
      <c r="F262" s="13" t="s">
        <v>47</v>
      </c>
      <c r="G262" s="13" t="s">
        <v>48</v>
      </c>
      <c r="H262" s="13" t="s">
        <v>49</v>
      </c>
      <c r="I262" s="13" t="s">
        <v>50</v>
      </c>
      <c r="J262" s="13" t="s">
        <v>51</v>
      </c>
      <c r="K262" s="13" t="s">
        <v>61</v>
      </c>
      <c r="L262" s="13" t="s">
        <v>62</v>
      </c>
      <c r="M262" s="13" t="s">
        <v>63</v>
      </c>
      <c r="N262" s="13" t="s">
        <v>64</v>
      </c>
      <c r="O262" s="13" t="s">
        <v>65</v>
      </c>
      <c r="P262" s="13" t="s">
        <v>66</v>
      </c>
      <c r="Q262" s="13" t="s">
        <v>67</v>
      </c>
      <c r="R262" s="13" t="s">
        <v>68</v>
      </c>
    </row>
    <row r="263" spans="2:18" s="10" customFormat="1" x14ac:dyDescent="0.35">
      <c r="D263" s="12" t="s">
        <v>54</v>
      </c>
      <c r="E263" s="14">
        <f t="shared" ref="E263:F263" ca="1" si="205">E249-(E249-E256)/$M246*$M244</f>
        <v>0.52833333333333332</v>
      </c>
      <c r="F263" s="14">
        <f t="shared" ca="1" si="205"/>
        <v>0.32466666666666666</v>
      </c>
      <c r="G263" s="14">
        <f ca="1">G249-(G249-G256)/$M246*$M244</f>
        <v>-1.4427500000000002</v>
      </c>
      <c r="H263" s="14">
        <f t="shared" ref="H263:J263" ca="1" si="206">H249-(H249-H256)/$M246*$M244</f>
        <v>14.400500000000001</v>
      </c>
      <c r="I263" s="14">
        <f t="shared" ca="1" si="206"/>
        <v>0.7729166666666667</v>
      </c>
      <c r="J263" s="14">
        <f t="shared" ca="1" si="206"/>
        <v>1.1375</v>
      </c>
      <c r="K263" s="14">
        <f ca="1">(ABS(G263)+ABS(I263))*SIGN(G263)</f>
        <v>-2.2156666666666669</v>
      </c>
      <c r="L263" s="14">
        <f ca="1">(ABS(H263)+ABS(J263))*SIGN(H263)</f>
        <v>15.538</v>
      </c>
      <c r="M263" s="14">
        <f ca="1">(ABS(K263)+0.3*ABS(L263))*SIGN(K263)</f>
        <v>-6.877066666666666</v>
      </c>
      <c r="N263" s="14">
        <f t="shared" ref="N263:N267" ca="1" si="207">(ABS(L263)+0.3*ABS(K263))*SIGN(L263)</f>
        <v>16.2027</v>
      </c>
      <c r="O263" s="14">
        <f ca="1">F263+M263</f>
        <v>-6.5523999999999996</v>
      </c>
      <c r="P263" s="14">
        <f ca="1">F263-M263</f>
        <v>7.2017333333333324</v>
      </c>
      <c r="Q263" s="14">
        <f ca="1">F263+N263</f>
        <v>16.527366666666666</v>
      </c>
      <c r="R263" s="14">
        <f ca="1">F263-N263</f>
        <v>-15.878033333333333</v>
      </c>
    </row>
    <row r="264" spans="2:18" s="10" customFormat="1" x14ac:dyDescent="0.35">
      <c r="D264" s="12" t="s">
        <v>55</v>
      </c>
      <c r="E264" s="14">
        <f t="shared" ref="E264:F264" ca="1" si="208">E250-(E250-E257)/$M246*$M244</f>
        <v>-9.4700000000000006</v>
      </c>
      <c r="F264" s="14">
        <f t="shared" ca="1" si="208"/>
        <v>-5.6384166666666662</v>
      </c>
      <c r="G264" s="14">
        <f ca="1">G250-(G250-G257)/$M246*$M244</f>
        <v>125.48724999999999</v>
      </c>
      <c r="H264" s="14">
        <f t="shared" ref="H264:J264" ca="1" si="209">H250-(H250-H257)/$M246*$M244</f>
        <v>15.431000000000001</v>
      </c>
      <c r="I264" s="14">
        <f t="shared" ca="1" si="209"/>
        <v>2.0173333333333332</v>
      </c>
      <c r="J264" s="14">
        <f t="shared" ca="1" si="209"/>
        <v>2.9684999999999997</v>
      </c>
      <c r="K264" s="14">
        <f t="shared" ref="K264:L267" ca="1" si="210">(ABS(G264)+ABS(I264))*SIGN(G264)</f>
        <v>127.50458333333333</v>
      </c>
      <c r="L264" s="14">
        <f t="shared" ca="1" si="210"/>
        <v>18.3995</v>
      </c>
      <c r="M264" s="14">
        <f t="shared" ref="M264:M267" ca="1" si="211">(ABS(K264)+0.3*ABS(L264))*SIGN(K264)</f>
        <v>133.02443333333332</v>
      </c>
      <c r="N264" s="14">
        <f t="shared" ca="1" si="207"/>
        <v>56.650874999999999</v>
      </c>
      <c r="O264" s="14">
        <f t="shared" ref="O264:O266" ca="1" si="212">F264+M264</f>
        <v>127.38601666666665</v>
      </c>
      <c r="P264" s="14">
        <f t="shared" ref="P264:P266" ca="1" si="213">F264-M264</f>
        <v>-138.66284999999999</v>
      </c>
      <c r="Q264" s="14">
        <f t="shared" ref="Q264:Q266" ca="1" si="214">F264+N264</f>
        <v>51.012458333333335</v>
      </c>
      <c r="R264" s="14">
        <f t="shared" ref="R264:R266" ca="1" si="215">F264-N264</f>
        <v>-62.289291666666664</v>
      </c>
    </row>
    <row r="265" spans="2:18" s="10" customFormat="1" x14ac:dyDescent="0.35">
      <c r="D265" s="12" t="s">
        <v>56</v>
      </c>
      <c r="E265" s="14">
        <f t="shared" ref="E265:J267" ca="1" si="216">E251</f>
        <v>0.24199999999999999</v>
      </c>
      <c r="F265" s="14">
        <f t="shared" ca="1" si="216"/>
        <v>0.151</v>
      </c>
      <c r="G265" s="14">
        <f t="shared" ca="1" si="216"/>
        <v>-1.758</v>
      </c>
      <c r="H265" s="14">
        <f t="shared" ca="1" si="216"/>
        <v>17.350999999999999</v>
      </c>
      <c r="I265" s="14">
        <f t="shared" ca="1" si="216"/>
        <v>1</v>
      </c>
      <c r="J265" s="14">
        <f t="shared" ca="1" si="216"/>
        <v>1.472</v>
      </c>
      <c r="K265" s="14">
        <f t="shared" ca="1" si="210"/>
        <v>-2.758</v>
      </c>
      <c r="L265" s="14">
        <f t="shared" ca="1" si="210"/>
        <v>18.823</v>
      </c>
      <c r="M265" s="14">
        <f t="shared" ca="1" si="211"/>
        <v>-8.4048999999999996</v>
      </c>
      <c r="N265" s="14">
        <f t="shared" ca="1" si="207"/>
        <v>19.650400000000001</v>
      </c>
      <c r="O265" s="14">
        <f t="shared" ca="1" si="212"/>
        <v>-8.2538999999999998</v>
      </c>
      <c r="P265" s="14">
        <f t="shared" ca="1" si="213"/>
        <v>8.5558999999999994</v>
      </c>
      <c r="Q265" s="14">
        <f t="shared" ca="1" si="214"/>
        <v>19.801400000000001</v>
      </c>
      <c r="R265" s="14">
        <f t="shared" ca="1" si="215"/>
        <v>-19.499400000000001</v>
      </c>
    </row>
    <row r="266" spans="2:18" s="10" customFormat="1" x14ac:dyDescent="0.35">
      <c r="D266" s="12" t="s">
        <v>57</v>
      </c>
      <c r="E266" s="14">
        <f t="shared" ca="1" si="216"/>
        <v>-4.0199999999999996</v>
      </c>
      <c r="F266" s="14">
        <f t="shared" ca="1" si="216"/>
        <v>-2.3820000000000001</v>
      </c>
      <c r="G266" s="14">
        <f t="shared" ca="1" si="216"/>
        <v>119.14700000000001</v>
      </c>
      <c r="H266" s="14">
        <f t="shared" ca="1" si="216"/>
        <v>14.608000000000001</v>
      </c>
      <c r="I266" s="14">
        <f t="shared" ca="1" si="216"/>
        <v>1.8660000000000001</v>
      </c>
      <c r="J266" s="14">
        <f t="shared" ca="1" si="216"/>
        <v>2.7450000000000001</v>
      </c>
      <c r="K266" s="14">
        <f t="shared" ca="1" si="210"/>
        <v>121.01300000000001</v>
      </c>
      <c r="L266" s="14">
        <f t="shared" ca="1" si="210"/>
        <v>17.353000000000002</v>
      </c>
      <c r="M266" s="14">
        <f t="shared" ca="1" si="211"/>
        <v>126.2189</v>
      </c>
      <c r="N266" s="14">
        <f t="shared" ca="1" si="207"/>
        <v>53.6569</v>
      </c>
      <c r="O266" s="14">
        <f t="shared" ca="1" si="212"/>
        <v>123.8369</v>
      </c>
      <c r="P266" s="14">
        <f t="shared" ca="1" si="213"/>
        <v>-128.6009</v>
      </c>
      <c r="Q266" s="14">
        <f t="shared" ca="1" si="214"/>
        <v>51.274900000000002</v>
      </c>
      <c r="R266" s="14">
        <f t="shared" ca="1" si="215"/>
        <v>-56.038899999999998</v>
      </c>
    </row>
    <row r="267" spans="2:18" s="10" customFormat="1" x14ac:dyDescent="0.35">
      <c r="D267" s="12" t="s">
        <v>12</v>
      </c>
      <c r="E267" s="14">
        <f ca="1">E253+K253</f>
        <v>-1211.173</v>
      </c>
      <c r="F267" s="14">
        <f ca="1">F253+L253</f>
        <v>-727.10500000000002</v>
      </c>
      <c r="G267" s="14">
        <f t="shared" ca="1" si="216"/>
        <v>-4.5839999999999996</v>
      </c>
      <c r="H267" s="14">
        <f t="shared" ca="1" si="216"/>
        <v>2.5580000000000003</v>
      </c>
      <c r="I267" s="14">
        <f t="shared" ca="1" si="216"/>
        <v>0.14499999999999999</v>
      </c>
      <c r="J267" s="14">
        <f t="shared" ca="1" si="216"/>
        <v>0.21199999999999999</v>
      </c>
      <c r="K267" s="14">
        <f t="shared" ca="1" si="210"/>
        <v>-4.7289999999999992</v>
      </c>
      <c r="L267" s="14">
        <f t="shared" ca="1" si="210"/>
        <v>2.7700000000000005</v>
      </c>
      <c r="M267" s="14">
        <f t="shared" ca="1" si="211"/>
        <v>-5.56</v>
      </c>
      <c r="N267" s="14">
        <f t="shared" ca="1" si="207"/>
        <v>4.1886999999999999</v>
      </c>
      <c r="O267" s="14">
        <f ca="1">F267+M267</f>
        <v>-732.66499999999996</v>
      </c>
      <c r="P267" s="14">
        <f ca="1">F267-M267</f>
        <v>-721.54500000000007</v>
      </c>
      <c r="Q267" s="14">
        <f ca="1">F267+N267</f>
        <v>-722.91629999999998</v>
      </c>
      <c r="R267" s="14">
        <f ca="1">F267-N267</f>
        <v>-731.29370000000006</v>
      </c>
    </row>
    <row r="268" spans="2:18" s="10" customFormat="1" x14ac:dyDescent="0.35"/>
    <row r="269" spans="2:18" s="10" customFormat="1" x14ac:dyDescent="0.35">
      <c r="B269" s="11" t="s">
        <v>60</v>
      </c>
      <c r="C269" s="12" t="s">
        <v>59</v>
      </c>
      <c r="E269" s="13" t="s">
        <v>46</v>
      </c>
      <c r="F269" s="13" t="s">
        <v>47</v>
      </c>
      <c r="G269" s="13" t="s">
        <v>48</v>
      </c>
      <c r="H269" s="13" t="s">
        <v>49</v>
      </c>
      <c r="I269" s="13" t="s">
        <v>50</v>
      </c>
      <c r="J269" s="13" t="s">
        <v>51</v>
      </c>
      <c r="K269" s="13" t="s">
        <v>61</v>
      </c>
      <c r="L269" s="13" t="s">
        <v>62</v>
      </c>
      <c r="M269" s="13" t="s">
        <v>63</v>
      </c>
      <c r="N269" s="13" t="s">
        <v>64</v>
      </c>
      <c r="O269" s="13" t="s">
        <v>65</v>
      </c>
      <c r="P269" s="13" t="s">
        <v>66</v>
      </c>
      <c r="Q269" s="13" t="s">
        <v>67</v>
      </c>
      <c r="R269" s="13" t="s">
        <v>68</v>
      </c>
    </row>
    <row r="270" spans="2:18" s="10" customFormat="1" x14ac:dyDescent="0.35">
      <c r="D270" s="12" t="s">
        <v>54</v>
      </c>
      <c r="E270" s="14">
        <f t="shared" ref="E270:F270" ca="1" si="217">E256+(E249-E256)/$M246*$M245</f>
        <v>-0.27100000000000002</v>
      </c>
      <c r="F270" s="14">
        <f t="shared" ca="1" si="217"/>
        <v>-0.17399999999999999</v>
      </c>
      <c r="G270" s="14">
        <f ca="1">G256+(G249-G256)/$M246*$M245</f>
        <v>4.3680000000000003</v>
      </c>
      <c r="H270" s="14">
        <f t="shared" ref="H270:J270" ca="1" si="218">H256+(H249-H256)/$M246*$M245</f>
        <v>-42.893000000000001</v>
      </c>
      <c r="I270" s="14">
        <f t="shared" ca="1" si="218"/>
        <v>-2.528</v>
      </c>
      <c r="J270" s="14">
        <f t="shared" ca="1" si="218"/>
        <v>-3.7189999999999999</v>
      </c>
      <c r="K270" s="14">
        <f ca="1">(ABS(G270)+ABS(I270))*SIGN(G270)</f>
        <v>6.8960000000000008</v>
      </c>
      <c r="L270" s="14">
        <f ca="1">(ABS(H270)+ABS(J270))*SIGN(H270)</f>
        <v>-46.612000000000002</v>
      </c>
      <c r="M270" s="14">
        <f t="shared" ref="M270:M274" ca="1" si="219">(ABS(K270)+0.3*ABS(L270))*SIGN(K270)</f>
        <v>20.879600000000003</v>
      </c>
      <c r="N270" s="14">
        <f t="shared" ref="N270:N274" ca="1" si="220">(ABS(L270)+0.3*ABS(K270))*SIGN(L270)</f>
        <v>-48.680800000000005</v>
      </c>
      <c r="O270" s="14">
        <f ca="1">F270+M270</f>
        <v>20.705600000000004</v>
      </c>
      <c r="P270" s="14">
        <f ca="1">F270-M270</f>
        <v>-21.053600000000003</v>
      </c>
      <c r="Q270" s="14">
        <f ca="1">F270+N270</f>
        <v>-48.854800000000004</v>
      </c>
      <c r="R270" s="14">
        <f ca="1">F270-N270</f>
        <v>48.506800000000005</v>
      </c>
    </row>
    <row r="271" spans="2:18" s="10" customFormat="1" x14ac:dyDescent="0.35">
      <c r="D271" s="12" t="s">
        <v>55</v>
      </c>
      <c r="E271" s="14">
        <f t="shared" ref="E271:F271" ca="1" si="221">E257+(E250-E257)/$M246*$M245</f>
        <v>3.7959999999999998</v>
      </c>
      <c r="F271" s="14">
        <f t="shared" ca="1" si="221"/>
        <v>2.222</v>
      </c>
      <c r="G271" s="14">
        <f ca="1">G257+(G250-G257)/$M246*$M245</f>
        <v>-267.76</v>
      </c>
      <c r="H271" s="14">
        <f t="shared" ref="H271:J271" ca="1" si="222">H257+(H250-H257)/$M246*$M245</f>
        <v>-32.781999999999996</v>
      </c>
      <c r="I271" s="14">
        <f t="shared" ca="1" si="222"/>
        <v>-4.1390000000000002</v>
      </c>
      <c r="J271" s="14">
        <f t="shared" ca="1" si="222"/>
        <v>-6.09</v>
      </c>
      <c r="K271" s="14">
        <f t="shared" ref="K271:L274" ca="1" si="223">(ABS(G271)+ABS(I271))*SIGN(G271)</f>
        <v>-271.899</v>
      </c>
      <c r="L271" s="14">
        <f t="shared" ca="1" si="223"/>
        <v>-38.872</v>
      </c>
      <c r="M271" s="14">
        <f t="shared" ca="1" si="219"/>
        <v>-283.56060000000002</v>
      </c>
      <c r="N271" s="14">
        <f t="shared" ca="1" si="220"/>
        <v>-120.4417</v>
      </c>
      <c r="O271" s="14">
        <f t="shared" ref="O271:O273" ca="1" si="224">F271+M271</f>
        <v>-281.33860000000004</v>
      </c>
      <c r="P271" s="14">
        <f t="shared" ref="P271:P273" ca="1" si="225">F271-M271</f>
        <v>285.7826</v>
      </c>
      <c r="Q271" s="14">
        <f t="shared" ref="Q271:Q273" ca="1" si="226">F271+N271</f>
        <v>-118.2197</v>
      </c>
      <c r="R271" s="14">
        <f t="shared" ref="R271:R273" ca="1" si="227">F271-N271</f>
        <v>122.66369999999999</v>
      </c>
    </row>
    <row r="272" spans="2:18" s="10" customFormat="1" x14ac:dyDescent="0.35">
      <c r="D272" s="12" t="s">
        <v>56</v>
      </c>
      <c r="E272" s="14">
        <f ca="1">E265</f>
        <v>0.24199999999999999</v>
      </c>
      <c r="F272" s="14">
        <f t="shared" ref="F272:J273" ca="1" si="228">F265</f>
        <v>0.151</v>
      </c>
      <c r="G272" s="14">
        <f t="shared" ca="1" si="228"/>
        <v>-1.758</v>
      </c>
      <c r="H272" s="14">
        <f t="shared" ca="1" si="228"/>
        <v>17.350999999999999</v>
      </c>
      <c r="I272" s="14">
        <f t="shared" ca="1" si="228"/>
        <v>1</v>
      </c>
      <c r="J272" s="14">
        <f t="shared" ca="1" si="228"/>
        <v>1.472</v>
      </c>
      <c r="K272" s="14">
        <f t="shared" ca="1" si="223"/>
        <v>-2.758</v>
      </c>
      <c r="L272" s="14">
        <f t="shared" ca="1" si="223"/>
        <v>18.823</v>
      </c>
      <c r="M272" s="14">
        <f t="shared" ca="1" si="219"/>
        <v>-8.4048999999999996</v>
      </c>
      <c r="N272" s="14">
        <f t="shared" ca="1" si="220"/>
        <v>19.650400000000001</v>
      </c>
      <c r="O272" s="14">
        <f t="shared" ca="1" si="224"/>
        <v>-8.2538999999999998</v>
      </c>
      <c r="P272" s="14">
        <f t="shared" ca="1" si="225"/>
        <v>8.5558999999999994</v>
      </c>
      <c r="Q272" s="14">
        <f t="shared" ca="1" si="226"/>
        <v>19.801400000000001</v>
      </c>
      <c r="R272" s="14">
        <f t="shared" ca="1" si="227"/>
        <v>-19.499400000000001</v>
      </c>
    </row>
    <row r="273" spans="1:26" s="10" customFormat="1" x14ac:dyDescent="0.35">
      <c r="D273" s="12" t="s">
        <v>57</v>
      </c>
      <c r="E273" s="14">
        <f ca="1">E266</f>
        <v>-4.0199999999999996</v>
      </c>
      <c r="F273" s="14">
        <f t="shared" ca="1" si="228"/>
        <v>-2.3820000000000001</v>
      </c>
      <c r="G273" s="14">
        <f t="shared" ca="1" si="228"/>
        <v>119.14700000000001</v>
      </c>
      <c r="H273" s="14">
        <f t="shared" ca="1" si="228"/>
        <v>14.608000000000001</v>
      </c>
      <c r="I273" s="14">
        <f t="shared" ca="1" si="228"/>
        <v>1.8660000000000001</v>
      </c>
      <c r="J273" s="14">
        <f t="shared" ca="1" si="228"/>
        <v>2.7450000000000001</v>
      </c>
      <c r="K273" s="14">
        <f t="shared" ca="1" si="223"/>
        <v>121.01300000000001</v>
      </c>
      <c r="L273" s="14">
        <f t="shared" ca="1" si="223"/>
        <v>17.353000000000002</v>
      </c>
      <c r="M273" s="14">
        <f t="shared" ca="1" si="219"/>
        <v>126.2189</v>
      </c>
      <c r="N273" s="14">
        <f t="shared" ca="1" si="220"/>
        <v>53.6569</v>
      </c>
      <c r="O273" s="14">
        <f t="shared" ca="1" si="224"/>
        <v>123.8369</v>
      </c>
      <c r="P273" s="14">
        <f t="shared" ca="1" si="225"/>
        <v>-128.6009</v>
      </c>
      <c r="Q273" s="14">
        <f t="shared" ca="1" si="226"/>
        <v>51.274900000000002</v>
      </c>
      <c r="R273" s="14">
        <f t="shared" ca="1" si="227"/>
        <v>-56.038899999999998</v>
      </c>
    </row>
    <row r="274" spans="1:26" s="10" customFormat="1" x14ac:dyDescent="0.35">
      <c r="D274" s="12" t="s">
        <v>12</v>
      </c>
      <c r="E274" s="14">
        <f ca="1">E260+K260</f>
        <v>-1211.173</v>
      </c>
      <c r="F274" s="14">
        <f ca="1">F260+L260</f>
        <v>-727.10500000000002</v>
      </c>
      <c r="G274" s="14">
        <f t="shared" ref="G274:J274" ca="1" si="229">G260</f>
        <v>-4.5839999999999996</v>
      </c>
      <c r="H274" s="14">
        <f t="shared" ca="1" si="229"/>
        <v>2.5580000000000003</v>
      </c>
      <c r="I274" s="14">
        <f t="shared" ca="1" si="229"/>
        <v>0.14499999999999999</v>
      </c>
      <c r="J274" s="14">
        <f t="shared" ca="1" si="229"/>
        <v>0.21199999999999999</v>
      </c>
      <c r="K274" s="14">
        <f t="shared" ca="1" si="223"/>
        <v>-4.7289999999999992</v>
      </c>
      <c r="L274" s="14">
        <f t="shared" ca="1" si="223"/>
        <v>2.7700000000000005</v>
      </c>
      <c r="M274" s="14">
        <f t="shared" ca="1" si="219"/>
        <v>-5.56</v>
      </c>
      <c r="N274" s="14">
        <f t="shared" ca="1" si="220"/>
        <v>4.1886999999999999</v>
      </c>
      <c r="O274" s="14">
        <f ca="1">F274+M274</f>
        <v>-732.66499999999996</v>
      </c>
      <c r="P274" s="14">
        <f ca="1">F274-M274</f>
        <v>-721.54500000000007</v>
      </c>
      <c r="Q274" s="14">
        <f ca="1">F274+N274</f>
        <v>-722.91629999999998</v>
      </c>
      <c r="R274" s="14">
        <f ca="1">F274-N274</f>
        <v>-731.29370000000006</v>
      </c>
    </row>
    <row r="275" spans="1:26" s="10" customFormat="1" x14ac:dyDescent="0.35"/>
    <row r="276" spans="1:26" s="10" customFormat="1" x14ac:dyDescent="0.35">
      <c r="A276" s="12" t="s">
        <v>21</v>
      </c>
      <c r="B276" s="11" t="s">
        <v>60</v>
      </c>
      <c r="C276" s="12" t="s">
        <v>45</v>
      </c>
      <c r="E276" s="15" t="s">
        <v>46</v>
      </c>
      <c r="F276" s="13" t="s">
        <v>65</v>
      </c>
      <c r="G276" s="13" t="s">
        <v>66</v>
      </c>
      <c r="H276" s="13" t="s">
        <v>67</v>
      </c>
      <c r="I276" s="13" t="s">
        <v>68</v>
      </c>
      <c r="J276" s="13" t="s">
        <v>69</v>
      </c>
      <c r="K276" s="15" t="s">
        <v>65</v>
      </c>
      <c r="L276" s="15" t="s">
        <v>66</v>
      </c>
      <c r="M276" s="15" t="s">
        <v>67</v>
      </c>
      <c r="N276" s="15" t="s">
        <v>68</v>
      </c>
      <c r="P276" s="13" t="s">
        <v>46</v>
      </c>
      <c r="Q276" s="13" t="s">
        <v>65</v>
      </c>
      <c r="R276" s="13" t="s">
        <v>66</v>
      </c>
      <c r="S276" s="13" t="s">
        <v>67</v>
      </c>
      <c r="T276" s="13" t="s">
        <v>68</v>
      </c>
      <c r="U276" s="13" t="s">
        <v>13</v>
      </c>
      <c r="V276" s="16" t="s">
        <v>70</v>
      </c>
      <c r="W276" s="7" t="s">
        <v>71</v>
      </c>
      <c r="X276" s="7" t="s">
        <v>72</v>
      </c>
      <c r="Y276" s="8"/>
      <c r="Z276" s="5"/>
    </row>
    <row r="277" spans="1:26" x14ac:dyDescent="0.35">
      <c r="A277" s="1">
        <f ca="1">B244</f>
        <v>18</v>
      </c>
      <c r="D277" s="1" t="s">
        <v>54</v>
      </c>
      <c r="E277" s="17">
        <f ca="1">E263</f>
        <v>0.52833333333333332</v>
      </c>
      <c r="F277" s="4">
        <f t="shared" ref="F277:I278" ca="1" si="230">O263</f>
        <v>-6.5523999999999996</v>
      </c>
      <c r="G277" s="4">
        <f t="shared" ca="1" si="230"/>
        <v>7.2017333333333324</v>
      </c>
      <c r="H277" s="18">
        <f t="shared" ca="1" si="230"/>
        <v>16.527366666666666</v>
      </c>
      <c r="I277" s="18">
        <f t="shared" ca="1" si="230"/>
        <v>-15.878033333333333</v>
      </c>
      <c r="J277" s="4">
        <f>INDEX($N$34:$N$45,MATCH(A279,$L$34:$L$45,-1),1)</f>
        <v>45.564999999999998</v>
      </c>
      <c r="K277" s="17">
        <f ca="1">MAX(ABS(F277),IF(J277="---",0,0.3*J277))</f>
        <v>13.669499999999999</v>
      </c>
      <c r="L277" s="17">
        <f ca="1">MAX(ABS(G277),IF(J277="---",0,0.3*J277))</f>
        <v>13.669499999999999</v>
      </c>
      <c r="M277" s="17">
        <f ca="1">MAX(ABS(H277),J277)</f>
        <v>45.564999999999998</v>
      </c>
      <c r="N277" s="17">
        <f ca="1">MAX(ABS(I277),J277)</f>
        <v>45.564999999999998</v>
      </c>
      <c r="O277" s="6" t="s">
        <v>73</v>
      </c>
      <c r="P277" s="19">
        <f ca="1">MAX(E277-$Z245*(1-((0.48*$Z244+E279)/(0.48*$Z244))^2),0)/(($F245-2*$F246)*$O$2)*1000</f>
        <v>0</v>
      </c>
      <c r="Q277" s="19">
        <f ca="1">MAX(K277-$Z245*(1-((0.48*$Z244+K279)/(0.48*$Z244))^2),0)/(($F245-2*$F246)*$O$2)*1000</f>
        <v>0</v>
      </c>
      <c r="R277" s="19">
        <f t="shared" ref="R277:S277" ca="1" si="231">MAX(L277-$Z245*(1-((0.48*$Z244+L279)/(0.48*$Z244))^2),0)/(($F245-2*$F246)*$O$2)*1000</f>
        <v>0</v>
      </c>
      <c r="S277" s="19">
        <f t="shared" ca="1" si="231"/>
        <v>0</v>
      </c>
      <c r="T277" s="19">
        <f ca="1">MAX(N277-$Z245*(1-((0.48*$Z244+N279)/(0.48*$Z244))^2),0)/(($F245-2*$F246)*$O$2)*1000</f>
        <v>0</v>
      </c>
      <c r="U277" s="17">
        <f ca="1">MAX(P277:T277)</f>
        <v>0</v>
      </c>
      <c r="V277" s="49">
        <v>9.36</v>
      </c>
      <c r="W277" s="8">
        <f>2*V277*$O$2/10</f>
        <v>732.52173913043475</v>
      </c>
      <c r="X277" s="4">
        <f>W277*(F245-2*F246)/200</f>
        <v>80.577391304347827</v>
      </c>
      <c r="Y277" s="1"/>
      <c r="Z277" s="5"/>
    </row>
    <row r="278" spans="1:26" x14ac:dyDescent="0.35">
      <c r="A278" s="12" t="s">
        <v>31</v>
      </c>
      <c r="D278" s="1" t="s">
        <v>55</v>
      </c>
      <c r="E278" s="17">
        <f ca="1">E264</f>
        <v>-9.4700000000000006</v>
      </c>
      <c r="F278" s="18">
        <f t="shared" ca="1" si="230"/>
        <v>127.38601666666665</v>
      </c>
      <c r="G278" s="18">
        <f t="shared" ca="1" si="230"/>
        <v>-138.66284999999999</v>
      </c>
      <c r="H278" s="4">
        <f t="shared" ca="1" si="230"/>
        <v>51.012458333333335</v>
      </c>
      <c r="I278" s="4">
        <f t="shared" ca="1" si="230"/>
        <v>-62.289291666666664</v>
      </c>
      <c r="J278" s="4">
        <f>INDEX($O$34:$O$45,MATCH(A279,$L$34:$L$45,-1),1)</f>
        <v>229.84000000000003</v>
      </c>
      <c r="K278" s="17">
        <f ca="1">MAX(ABS(F278),J278)</f>
        <v>229.84000000000003</v>
      </c>
      <c r="L278" s="17">
        <f ca="1">MAX(ABS(G278),J278)</f>
        <v>229.84000000000003</v>
      </c>
      <c r="M278" s="17">
        <f ca="1">MAX(ABS(H278),IF(J278="---",0,0.3*J278))</f>
        <v>68.952000000000012</v>
      </c>
      <c r="N278" s="17">
        <f ca="1">MAX(ABS(I278),IF(J278="---",0,0.3*J278))</f>
        <v>68.952000000000012</v>
      </c>
      <c r="O278" s="6" t="s">
        <v>74</v>
      </c>
      <c r="P278" s="19">
        <f ca="1">MAX(E278-$Z246*(1-((0.48*$Z244+E279)/(0.48*$Z244))^2),0)/(($F244-2*$F246)*$O$2)*1000</f>
        <v>0</v>
      </c>
      <c r="Q278" s="19">
        <f ca="1">MAX(K278-$Z246*(1-((0.48*$Z244+K279)/(0.48*$Z244))^2),0)/(($F244-2*$F246)*$O$2)*1000</f>
        <v>1.6154127862057694</v>
      </c>
      <c r="R278" s="19">
        <f t="shared" ref="R278:T278" ca="1" si="232">MAX(L278-$Z246*(1-((0.48*$Z244+L279)/(0.48*$Z244))^2),0)/(($F244-2*$F246)*$O$2)*1000</f>
        <v>1.6941520270167878</v>
      </c>
      <c r="S278" s="19">
        <f t="shared" ca="1" si="232"/>
        <v>0</v>
      </c>
      <c r="T278" s="19">
        <f t="shared" ca="1" si="232"/>
        <v>0</v>
      </c>
      <c r="U278" s="17">
        <f ca="1">MAX(P278:T278)</f>
        <v>1.6941520270167878</v>
      </c>
      <c r="V278" s="49">
        <v>9.42</v>
      </c>
      <c r="W278" s="8">
        <f>2*V278*$O$2/10</f>
        <v>737.21739130434787</v>
      </c>
      <c r="X278" s="4">
        <f>W278*(F244-2*F246)/200</f>
        <v>228.53739130434784</v>
      </c>
      <c r="Y278" s="1"/>
      <c r="Z278" s="5"/>
    </row>
    <row r="279" spans="1:26" x14ac:dyDescent="0.35">
      <c r="A279" s="1">
        <f>B245</f>
        <v>1</v>
      </c>
      <c r="D279" s="1" t="s">
        <v>12</v>
      </c>
      <c r="E279" s="20">
        <f ca="1">E267</f>
        <v>-1211.173</v>
      </c>
      <c r="F279" s="8">
        <f ca="1">O267</f>
        <v>-732.66499999999996</v>
      </c>
      <c r="G279" s="8">
        <f ca="1">P267</f>
        <v>-721.54500000000007</v>
      </c>
      <c r="H279" s="8">
        <f ca="1">Q267</f>
        <v>-722.91629999999998</v>
      </c>
      <c r="I279" s="8">
        <f ca="1">R267</f>
        <v>-731.29370000000006</v>
      </c>
      <c r="K279" s="17">
        <f ca="1">F279</f>
        <v>-732.66499999999996</v>
      </c>
      <c r="L279" s="17">
        <f t="shared" ref="L279:N279" ca="1" si="233">G279</f>
        <v>-721.54500000000007</v>
      </c>
      <c r="M279" s="17">
        <f t="shared" ca="1" si="233"/>
        <v>-722.91629999999998</v>
      </c>
      <c r="N279" s="17">
        <f t="shared" ca="1" si="233"/>
        <v>-731.29370000000006</v>
      </c>
    </row>
    <row r="280" spans="1:26" x14ac:dyDescent="0.35">
      <c r="D280" s="7" t="s">
        <v>75</v>
      </c>
      <c r="E280" s="4">
        <f ca="1">($Z245+$X277)*(1-ABS((0.48*$Z244+E279)/(0.48*$Z244+$W277))^(1+1/(1+$W277/$Z244)))</f>
        <v>184.70030506717526</v>
      </c>
      <c r="K280" s="4">
        <f t="shared" ref="K280:N280" ca="1" si="234">($Z245+$X277)*(1-ABS((0.48*$Z244+K279)/(0.48*$Z244+$W277))^(1+1/(1+$W277/$Z244)))</f>
        <v>163.35743089154613</v>
      </c>
      <c r="L280" s="4">
        <f t="shared" ca="1" si="234"/>
        <v>162.65191794148885</v>
      </c>
      <c r="M280" s="4">
        <f t="shared" ca="1" si="234"/>
        <v>162.73940595344132</v>
      </c>
      <c r="N280" s="4">
        <f t="shared" ca="1" si="234"/>
        <v>163.2709139064763</v>
      </c>
    </row>
    <row r="281" spans="1:26" x14ac:dyDescent="0.35">
      <c r="D281" s="7" t="s">
        <v>76</v>
      </c>
      <c r="E281" s="4">
        <f ca="1">($Z246+$X278)*(1-ABS((0.48*$Z244+E279)/(0.48*$Z244+$W278))^(1+1/(1+$W278/$Z244)))</f>
        <v>470.86000366182344</v>
      </c>
      <c r="K281" s="4">
        <f t="shared" ref="K281:N281" ca="1" si="235">($Z246+$X278)*(1-ABS((0.48*$Z244+K279)/(0.48*$Z244+$W278))^(1+1/(1+$W278/$Z244)))</f>
        <v>416.61051823070295</v>
      </c>
      <c r="L281" s="4">
        <f t="shared" ca="1" si="235"/>
        <v>414.8179682997864</v>
      </c>
      <c r="M281" s="4">
        <f t="shared" ca="1" si="235"/>
        <v>415.04025412401216</v>
      </c>
      <c r="N281" s="4">
        <f t="shared" ca="1" si="235"/>
        <v>416.39069644695689</v>
      </c>
    </row>
    <row r="282" spans="1:26" x14ac:dyDescent="0.35">
      <c r="A282" t="str">
        <f ca="1">IF(MAX(E282:N282)&gt;1,"non verificato","verificato")</f>
        <v>verificato</v>
      </c>
      <c r="D282" s="7" t="s">
        <v>77</v>
      </c>
      <c r="E282" s="3">
        <f ca="1">ABS(E277/E280)^1.5+ABS(E278/E281)^1.5</f>
        <v>3.0052370183871677E-3</v>
      </c>
      <c r="K282" s="3">
        <f t="shared" ref="K282:N282" ca="1" si="236">ABS(K277/K280)^1.5+ABS(K278/K281)^1.5</f>
        <v>0.43397861423497319</v>
      </c>
      <c r="L282" s="3">
        <f t="shared" ca="1" si="236"/>
        <v>0.43679526609249791</v>
      </c>
      <c r="M282" s="3">
        <f t="shared" ca="1" si="236"/>
        <v>0.21586716853462018</v>
      </c>
      <c r="N282" s="3">
        <f t="shared" ca="1" si="236"/>
        <v>0.21481516778207671</v>
      </c>
    </row>
    <row r="284" spans="1:26" x14ac:dyDescent="0.35">
      <c r="B284" s="9" t="s">
        <v>60</v>
      </c>
      <c r="C284" s="1" t="s">
        <v>59</v>
      </c>
      <c r="D284" s="10"/>
      <c r="E284" s="15" t="s">
        <v>46</v>
      </c>
      <c r="F284" s="13" t="s">
        <v>65</v>
      </c>
      <c r="G284" s="13" t="s">
        <v>66</v>
      </c>
      <c r="H284" s="13" t="s">
        <v>67</v>
      </c>
      <c r="I284" s="13" t="s">
        <v>68</v>
      </c>
      <c r="J284" s="13" t="s">
        <v>69</v>
      </c>
      <c r="K284" s="15" t="s">
        <v>65</v>
      </c>
      <c r="L284" s="15" t="s">
        <v>66</v>
      </c>
      <c r="M284" s="15" t="s">
        <v>67</v>
      </c>
      <c r="N284" s="15" t="s">
        <v>68</v>
      </c>
      <c r="O284" s="10"/>
      <c r="P284" s="13" t="s">
        <v>46</v>
      </c>
      <c r="Q284" s="13" t="s">
        <v>65</v>
      </c>
      <c r="R284" s="13" t="s">
        <v>66</v>
      </c>
      <c r="S284" s="13" t="s">
        <v>67</v>
      </c>
      <c r="T284" s="13" t="s">
        <v>68</v>
      </c>
      <c r="U284" s="13" t="s">
        <v>13</v>
      </c>
      <c r="V284" s="16" t="s">
        <v>70</v>
      </c>
      <c r="W284" s="7" t="s">
        <v>71</v>
      </c>
      <c r="X284" s="7" t="s">
        <v>72</v>
      </c>
    </row>
    <row r="285" spans="1:26" x14ac:dyDescent="0.35">
      <c r="D285" s="1" t="s">
        <v>54</v>
      </c>
      <c r="E285" s="17">
        <f ca="1">E270</f>
        <v>-0.27100000000000002</v>
      </c>
      <c r="F285" s="4">
        <f t="shared" ref="F285:I286" ca="1" si="237">O270</f>
        <v>20.705600000000004</v>
      </c>
      <c r="G285" s="4">
        <f t="shared" ca="1" si="237"/>
        <v>-21.053600000000003</v>
      </c>
      <c r="H285" s="18">
        <f t="shared" ca="1" si="237"/>
        <v>-48.854800000000004</v>
      </c>
      <c r="I285" s="18">
        <f t="shared" ca="1" si="237"/>
        <v>48.506800000000005</v>
      </c>
      <c r="J285" s="4" t="str">
        <f>INDEX($N$34:$N$45,MATCH(A279,$L$34:$L$45,-1)+1,1)</f>
        <v>---</v>
      </c>
      <c r="K285" s="17">
        <f ca="1">MAX(ABS(F285),IF(J285="---",0,0.3*J285))</f>
        <v>20.705600000000004</v>
      </c>
      <c r="L285" s="17">
        <f ca="1">MAX(ABS(G285),IF(J285="---",0,0.3*J285))</f>
        <v>21.053600000000003</v>
      </c>
      <c r="M285" s="17">
        <f ca="1">MAX(ABS(H285),J285)</f>
        <v>48.854800000000004</v>
      </c>
      <c r="N285" s="17">
        <f ca="1">MAX(ABS(I285),J285)</f>
        <v>48.506800000000005</v>
      </c>
      <c r="O285" s="6" t="s">
        <v>73</v>
      </c>
      <c r="P285" s="19">
        <f t="shared" ref="P285" ca="1" si="238">MAX(E285-$Z245*(1-((0.48*$Z244+E287)/(0.48*$Z244))^2),0)/(($F245-2*$F246)*$O$2)*1000</f>
        <v>0</v>
      </c>
      <c r="Q285" s="19">
        <f ca="1">MAX(K285-$Z245*(1-((0.48*$Z244+K287)/(0.48*$Z244))^2),0)/(($F245-2*$F246)*$O$2)*1000</f>
        <v>0</v>
      </c>
      <c r="R285" s="19">
        <f ca="1">MAX(L285-$Z245*(1-((0.48*$Z244+L287)/(0.48*$Z244))^2),0)/(($F245-2*$F246)*$O$2)*1000</f>
        <v>0</v>
      </c>
      <c r="S285" s="19">
        <f ca="1">MAX(M285-$Z245*(1-((0.48*$Z244+M287)/(0.48*$Z244))^2),0)/(($F245-2*$F246)*$O$2)*1000</f>
        <v>0</v>
      </c>
      <c r="T285" s="19">
        <f ca="1">MAX(N285-$Z245*(1-((0.48*$Z244+N287)/(0.48*$Z244))^2),0)/(($F245-2*$F246)*$O$2)*1000</f>
        <v>0</v>
      </c>
      <c r="U285" s="17">
        <f ca="1">MAX(P285:T285)</f>
        <v>0</v>
      </c>
      <c r="V285" s="49">
        <v>9.36</v>
      </c>
      <c r="W285" s="8">
        <f>2*V285*$O$2/10</f>
        <v>732.52173913043475</v>
      </c>
      <c r="X285" s="4">
        <f>W285*(F245-2*F246)/200</f>
        <v>80.577391304347827</v>
      </c>
    </row>
    <row r="286" spans="1:26" x14ac:dyDescent="0.35">
      <c r="D286" s="1" t="s">
        <v>55</v>
      </c>
      <c r="E286" s="17">
        <f ca="1">E271</f>
        <v>3.7959999999999998</v>
      </c>
      <c r="F286" s="18">
        <f t="shared" ca="1" si="237"/>
        <v>-281.33860000000004</v>
      </c>
      <c r="G286" s="18">
        <f t="shared" ca="1" si="237"/>
        <v>285.7826</v>
      </c>
      <c r="H286" s="4">
        <f t="shared" ca="1" si="237"/>
        <v>-118.2197</v>
      </c>
      <c r="I286" s="4">
        <f t="shared" ca="1" si="237"/>
        <v>122.66369999999999</v>
      </c>
      <c r="J286" s="4" t="str">
        <f>INDEX($O$34:$O$45,MATCH(A279,$L$34:$L$45,-1)+1,1)</f>
        <v>---</v>
      </c>
      <c r="K286" s="17">
        <f ca="1">MAX(ABS(F286),J286)</f>
        <v>281.33860000000004</v>
      </c>
      <c r="L286" s="17">
        <f ca="1">MAX(ABS(G286),J286)</f>
        <v>285.7826</v>
      </c>
      <c r="M286" s="17">
        <f ca="1">MAX(ABS(H286),IF(J286="---",0,0.3*J286))</f>
        <v>118.2197</v>
      </c>
      <c r="N286" s="17">
        <f ca="1">MAX(ABS(I286),IF(J286="---",0,0.3*J286))</f>
        <v>122.66369999999999</v>
      </c>
      <c r="O286" s="6" t="s">
        <v>74</v>
      </c>
      <c r="P286" s="19">
        <f t="shared" ref="P286" ca="1" si="239">MAX(E286-$Z246*(1-((0.48*$Z244+E287)/(0.48*$Z244))^2),0)/(($F244-2*$F246)*$O$2)*1000</f>
        <v>0</v>
      </c>
      <c r="Q286" s="19">
        <f ca="1">MAX(K286-$Z246*(1-((0.48*$Z244+K287)/(0.48*$Z244))^2),0)/(($F244-2*$F246)*$O$2)*1000</f>
        <v>3.7381149367434041</v>
      </c>
      <c r="R286" s="19">
        <f ca="1">MAX(L286-$Z246*(1-((0.48*$Z244+L287)/(0.48*$Z244))^2),0)/(($F244-2*$F246)*$O$2)*1000</f>
        <v>4.0000298047945648</v>
      </c>
      <c r="S286" s="19">
        <f ca="1">MAX(M286-$Z246*(1-((0.48*$Z244+M287)/(0.48*$Z244))^2),0)/(($F244-2*$F246)*$O$2)*1000</f>
        <v>0</v>
      </c>
      <c r="T286" s="19">
        <f ca="1">MAX(N286-$Z246*(1-((0.48*$Z244+N287)/(0.48*$Z244))^2),0)/(($F244-2*$F246)*$O$2)*1000</f>
        <v>0</v>
      </c>
      <c r="U286" s="17">
        <f ca="1">MAX(P286:T286)</f>
        <v>4.0000298047945648</v>
      </c>
      <c r="V286" s="49">
        <v>9.42</v>
      </c>
      <c r="W286" s="8">
        <f>2*V286*$O$2/10</f>
        <v>737.21739130434787</v>
      </c>
      <c r="X286" s="4">
        <f>W286*(F244-2*F246)/200</f>
        <v>228.53739130434784</v>
      </c>
    </row>
    <row r="287" spans="1:26" x14ac:dyDescent="0.35">
      <c r="D287" s="1" t="s">
        <v>12</v>
      </c>
      <c r="E287" s="20">
        <f ca="1">E274</f>
        <v>-1211.173</v>
      </c>
      <c r="F287" s="8">
        <f ca="1">O274</f>
        <v>-732.66499999999996</v>
      </c>
      <c r="G287" s="8">
        <f ca="1">P274</f>
        <v>-721.54500000000007</v>
      </c>
      <c r="H287" s="8">
        <f ca="1">Q274</f>
        <v>-722.91629999999998</v>
      </c>
      <c r="I287" s="8">
        <f ca="1">R274</f>
        <v>-731.29370000000006</v>
      </c>
      <c r="K287" s="17">
        <f ca="1">F287</f>
        <v>-732.66499999999996</v>
      </c>
      <c r="L287" s="17">
        <f t="shared" ref="L287:N287" ca="1" si="240">G287</f>
        <v>-721.54500000000007</v>
      </c>
      <c r="M287" s="17">
        <f t="shared" ca="1" si="240"/>
        <v>-722.91629999999998</v>
      </c>
      <c r="N287" s="17">
        <f t="shared" ca="1" si="240"/>
        <v>-731.29370000000006</v>
      </c>
    </row>
    <row r="288" spans="1:26" x14ac:dyDescent="0.35">
      <c r="D288" s="7" t="s">
        <v>75</v>
      </c>
      <c r="E288" s="4">
        <f ca="1">($Z245+$X285)*(1-ABS((0.48*$Z244+E287)/(0.48*$Z244+$W285))^(1+1/(1+$W285/$Z244)))</f>
        <v>184.70030506717526</v>
      </c>
      <c r="K288" s="4">
        <f t="shared" ref="K288:N288" ca="1" si="241">($Z245+$X285)*(1-ABS((0.48*$Z244+K287)/(0.48*$Z244+$W285))^(1+1/(1+$W285/$Z244)))</f>
        <v>163.35743089154613</v>
      </c>
      <c r="L288" s="4">
        <f t="shared" ca="1" si="241"/>
        <v>162.65191794148885</v>
      </c>
      <c r="M288" s="4">
        <f t="shared" ca="1" si="241"/>
        <v>162.73940595344132</v>
      </c>
      <c r="N288" s="4">
        <f t="shared" ca="1" si="241"/>
        <v>163.2709139064763</v>
      </c>
    </row>
    <row r="289" spans="1:27" x14ac:dyDescent="0.35">
      <c r="D289" s="7" t="s">
        <v>76</v>
      </c>
      <c r="E289" s="4">
        <f ca="1">($Z246+$X286)*(1-ABS((0.48*$Z244+E287)/(0.48*$Z244+$W286))^(1+1/(1+$W286/$Z244)))</f>
        <v>470.86000366182344</v>
      </c>
      <c r="K289" s="4">
        <f t="shared" ref="K289:N289" ca="1" si="242">($Z246+$X286)*(1-ABS((0.48*$Z244+K287)/(0.48*$Z244+$W286))^(1+1/(1+$W286/$Z244)))</f>
        <v>416.61051823070295</v>
      </c>
      <c r="L289" s="4">
        <f t="shared" ca="1" si="242"/>
        <v>414.8179682997864</v>
      </c>
      <c r="M289" s="4">
        <f t="shared" ca="1" si="242"/>
        <v>415.04025412401216</v>
      </c>
      <c r="N289" s="4">
        <f t="shared" ca="1" si="242"/>
        <v>416.39069644695689</v>
      </c>
    </row>
    <row r="290" spans="1:27" x14ac:dyDescent="0.35">
      <c r="A290" t="str">
        <f ca="1">IF(MAX(E290:N290)&gt;1,"non verificato","verificato")</f>
        <v>verificato</v>
      </c>
      <c r="D290" s="7" t="s">
        <v>77</v>
      </c>
      <c r="E290" s="3">
        <f ca="1">ABS(E285/E288)^1.5+ABS(E286/E289)^1.5</f>
        <v>7.8005713748143413E-4</v>
      </c>
      <c r="K290" s="3">
        <f t="shared" ref="K290:N290" ca="1" si="243">ABS(K285/K288)^1.5+ABS(K286/K289)^1.5</f>
        <v>0.60006897322240393</v>
      </c>
      <c r="L290" s="3">
        <f t="shared" ca="1" si="243"/>
        <v>0.618399938026021</v>
      </c>
      <c r="M290" s="3">
        <f t="shared" ca="1" si="243"/>
        <v>0.31650283685228742</v>
      </c>
      <c r="N290" s="3">
        <f t="shared" ca="1" si="243"/>
        <v>0.32182545592080575</v>
      </c>
    </row>
    <row r="291" spans="1:27" x14ac:dyDescent="0.35">
      <c r="A291" s="35"/>
      <c r="B291" s="35"/>
      <c r="C291" s="35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5"/>
      <c r="Z291" s="35"/>
      <c r="AA291" s="35"/>
    </row>
    <row r="293" spans="1:27" x14ac:dyDescent="0.35">
      <c r="A293" t="s">
        <v>21</v>
      </c>
      <c r="B293" s="1">
        <f ca="1">$A$5</f>
        <v>18</v>
      </c>
      <c r="D293" t="s">
        <v>22</v>
      </c>
      <c r="E293" s="1" t="s">
        <v>23</v>
      </c>
      <c r="F293" s="46">
        <v>70</v>
      </c>
      <c r="G293" t="s">
        <v>24</v>
      </c>
      <c r="H293" t="s">
        <v>25</v>
      </c>
      <c r="L293" t="s">
        <v>26</v>
      </c>
      <c r="M293" s="46">
        <v>30</v>
      </c>
      <c r="N293" t="s">
        <v>24</v>
      </c>
      <c r="O293" t="s">
        <v>27</v>
      </c>
      <c r="V293" t="s">
        <v>28</v>
      </c>
      <c r="W293" s="1">
        <f ca="1">MATCH(B294,$C$5:$C$27,-1)</f>
        <v>17</v>
      </c>
      <c r="Y293" s="7" t="s">
        <v>29</v>
      </c>
      <c r="Z293" s="8">
        <f>F293*F294*$O$1/10</f>
        <v>2975</v>
      </c>
      <c r="AA293" s="5" t="s">
        <v>30</v>
      </c>
    </row>
    <row r="294" spans="1:27" x14ac:dyDescent="0.35">
      <c r="A294" t="s">
        <v>31</v>
      </c>
      <c r="B294" s="51">
        <f>MAX(1,B245-1)</f>
        <v>1</v>
      </c>
      <c r="E294" s="1" t="s">
        <v>32</v>
      </c>
      <c r="F294" s="46">
        <v>30</v>
      </c>
      <c r="G294" t="s">
        <v>24</v>
      </c>
      <c r="H294" t="s">
        <v>33</v>
      </c>
      <c r="L294" t="s">
        <v>34</v>
      </c>
      <c r="M294" s="46">
        <v>0</v>
      </c>
      <c r="N294" t="s">
        <v>24</v>
      </c>
      <c r="O294" t="s">
        <v>35</v>
      </c>
      <c r="Y294" s="7" t="s">
        <v>36</v>
      </c>
      <c r="Z294" s="1">
        <f>0.12*Z293*F294/100</f>
        <v>107.1</v>
      </c>
      <c r="AA294" s="5" t="s">
        <v>37</v>
      </c>
    </row>
    <row r="295" spans="1:27" x14ac:dyDescent="0.35">
      <c r="B295" s="53" t="str">
        <f>IF(B294=B245,"duplicato","")</f>
        <v>duplicato</v>
      </c>
      <c r="E295" s="1" t="s">
        <v>38</v>
      </c>
      <c r="F295" s="46">
        <v>4</v>
      </c>
      <c r="G295" t="s">
        <v>24</v>
      </c>
      <c r="H295" t="s">
        <v>39</v>
      </c>
      <c r="L295" t="s">
        <v>40</v>
      </c>
      <c r="M295" s="48">
        <v>360</v>
      </c>
      <c r="N295" t="s">
        <v>24</v>
      </c>
      <c r="O295" t="s">
        <v>41</v>
      </c>
      <c r="Y295" s="7" t="s">
        <v>42</v>
      </c>
      <c r="Z295" s="1">
        <f>0.12*Z293*F293/100</f>
        <v>249.9</v>
      </c>
      <c r="AA295" s="5" t="s">
        <v>37</v>
      </c>
    </row>
    <row r="297" spans="1:27" x14ac:dyDescent="0.35">
      <c r="A297" t="s">
        <v>43</v>
      </c>
      <c r="B297" s="9" t="s">
        <v>44</v>
      </c>
      <c r="C297" s="1" t="s">
        <v>45</v>
      </c>
      <c r="E297" s="2" t="s">
        <v>46</v>
      </c>
      <c r="F297" s="2" t="s">
        <v>47</v>
      </c>
      <c r="G297" s="2" t="s">
        <v>48</v>
      </c>
      <c r="H297" s="2" t="s">
        <v>49</v>
      </c>
      <c r="I297" s="2" t="s">
        <v>50</v>
      </c>
      <c r="J297" s="2" t="s">
        <v>51</v>
      </c>
      <c r="K297" s="2" t="s">
        <v>52</v>
      </c>
      <c r="L297" s="2" t="s">
        <v>53</v>
      </c>
    </row>
    <row r="298" spans="1:27" x14ac:dyDescent="0.35">
      <c r="D298" s="1" t="s">
        <v>54</v>
      </c>
      <c r="E298" s="4">
        <f t="shared" ref="E298:J298" ca="1" si="244">INDEX(O$5:O$27,$W293,1)</f>
        <v>0.60099999999999998</v>
      </c>
      <c r="F298" s="4">
        <f t="shared" ca="1" si="244"/>
        <v>0.37</v>
      </c>
      <c r="G298" s="4">
        <f t="shared" ca="1" si="244"/>
        <v>-1.9710000000000001</v>
      </c>
      <c r="H298" s="4">
        <f t="shared" ca="1" si="244"/>
        <v>19.609000000000002</v>
      </c>
      <c r="I298" s="4">
        <f t="shared" ca="1" si="244"/>
        <v>1.073</v>
      </c>
      <c r="J298" s="4">
        <f t="shared" ca="1" si="244"/>
        <v>1.579</v>
      </c>
    </row>
    <row r="299" spans="1:27" x14ac:dyDescent="0.35">
      <c r="D299" s="1" t="s">
        <v>55</v>
      </c>
      <c r="E299" s="4">
        <f t="shared" ref="E299:J299" ca="1" si="245">INDEX(E$5:E$27,$W293,1)</f>
        <v>-10.676</v>
      </c>
      <c r="F299" s="4">
        <f t="shared" ca="1" si="245"/>
        <v>-6.3529999999999998</v>
      </c>
      <c r="G299" s="4">
        <f t="shared" ca="1" si="245"/>
        <v>161.23699999999999</v>
      </c>
      <c r="H299" s="4">
        <f t="shared" ca="1" si="245"/>
        <v>19.814</v>
      </c>
      <c r="I299" s="4">
        <f t="shared" ca="1" si="245"/>
        <v>2.577</v>
      </c>
      <c r="J299" s="4">
        <f t="shared" ca="1" si="245"/>
        <v>3.7919999999999998</v>
      </c>
    </row>
    <row r="300" spans="1:27" x14ac:dyDescent="0.35">
      <c r="D300" s="1" t="s">
        <v>56</v>
      </c>
      <c r="E300" s="4">
        <f t="shared" ref="E300:J300" ca="1" si="246">INDEX(O$5:O$27,$W293+2,1)</f>
        <v>0.24199999999999999</v>
      </c>
      <c r="F300" s="4">
        <f t="shared" ca="1" si="246"/>
        <v>0.151</v>
      </c>
      <c r="G300" s="4">
        <f t="shared" ca="1" si="246"/>
        <v>-1.758</v>
      </c>
      <c r="H300" s="4">
        <f t="shared" ca="1" si="246"/>
        <v>17.350999999999999</v>
      </c>
      <c r="I300" s="4">
        <f t="shared" ca="1" si="246"/>
        <v>1</v>
      </c>
      <c r="J300" s="4">
        <f t="shared" ca="1" si="246"/>
        <v>1.472</v>
      </c>
    </row>
    <row r="301" spans="1:27" x14ac:dyDescent="0.35">
      <c r="D301" s="1" t="s">
        <v>57</v>
      </c>
      <c r="E301" s="4">
        <f t="shared" ref="E301:J301" ca="1" si="247">INDEX(E$5:E$27,$W293+2,1)</f>
        <v>-4.0199999999999996</v>
      </c>
      <c r="F301" s="4">
        <f t="shared" ca="1" si="247"/>
        <v>-2.3820000000000001</v>
      </c>
      <c r="G301" s="4">
        <f t="shared" ca="1" si="247"/>
        <v>119.14700000000001</v>
      </c>
      <c r="H301" s="4">
        <f t="shared" ca="1" si="247"/>
        <v>14.608000000000001</v>
      </c>
      <c r="I301" s="4">
        <f t="shared" ca="1" si="247"/>
        <v>1.8660000000000001</v>
      </c>
      <c r="J301" s="4">
        <f t="shared" ca="1" si="247"/>
        <v>2.7450000000000001</v>
      </c>
      <c r="M301" t="s">
        <v>107</v>
      </c>
    </row>
    <row r="302" spans="1:27" x14ac:dyDescent="0.35">
      <c r="D302" s="1" t="s">
        <v>12</v>
      </c>
      <c r="E302" s="4">
        <f t="shared" ref="E302:J302" ca="1" si="248">INDEX(Y$5:Y$27,$W293+3,1)</f>
        <v>-1211.173</v>
      </c>
      <c r="F302" s="4">
        <f t="shared" ca="1" si="248"/>
        <v>-727.10500000000002</v>
      </c>
      <c r="G302" s="4">
        <f t="shared" ca="1" si="248"/>
        <v>-4.5839999999999996</v>
      </c>
      <c r="H302" s="4">
        <f t="shared" ca="1" si="248"/>
        <v>2.5580000000000003</v>
      </c>
      <c r="I302" s="4">
        <f t="shared" ca="1" si="248"/>
        <v>0.14499999999999999</v>
      </c>
      <c r="J302" s="4">
        <f t="shared" ca="1" si="248"/>
        <v>0.21199999999999999</v>
      </c>
      <c r="K302" s="4">
        <f>L302*1.3</f>
        <v>0</v>
      </c>
      <c r="L302" s="49">
        <f>IF(B295="duplicato",L253,L260)</f>
        <v>0</v>
      </c>
      <c r="M302" t="s">
        <v>58</v>
      </c>
    </row>
    <row r="303" spans="1:27" x14ac:dyDescent="0.35">
      <c r="M303" t="s">
        <v>103</v>
      </c>
    </row>
    <row r="304" spans="1:27" x14ac:dyDescent="0.35">
      <c r="B304" s="9" t="s">
        <v>44</v>
      </c>
      <c r="C304" s="1" t="s">
        <v>59</v>
      </c>
      <c r="E304" s="2" t="s">
        <v>46</v>
      </c>
      <c r="F304" s="2" t="s">
        <v>47</v>
      </c>
      <c r="G304" s="2" t="s">
        <v>48</v>
      </c>
      <c r="H304" s="2" t="s">
        <v>49</v>
      </c>
      <c r="I304" s="2" t="s">
        <v>50</v>
      </c>
      <c r="J304" s="2" t="s">
        <v>51</v>
      </c>
      <c r="K304" s="2" t="s">
        <v>52</v>
      </c>
      <c r="L304" s="2" t="s">
        <v>53</v>
      </c>
    </row>
    <row r="305" spans="2:18" x14ac:dyDescent="0.35">
      <c r="D305" s="1" t="s">
        <v>54</v>
      </c>
      <c r="E305" s="4">
        <f t="shared" ref="E305:J305" ca="1" si="249">INDEX(O$5:O$27,$W293+1,1)</f>
        <v>-0.27100000000000002</v>
      </c>
      <c r="F305" s="4">
        <f t="shared" ca="1" si="249"/>
        <v>-0.17399999999999999</v>
      </c>
      <c r="G305" s="4">
        <f t="shared" ca="1" si="249"/>
        <v>4.3680000000000003</v>
      </c>
      <c r="H305" s="4">
        <f t="shared" ca="1" si="249"/>
        <v>-42.893000000000001</v>
      </c>
      <c r="I305" s="4">
        <f t="shared" ca="1" si="249"/>
        <v>-2.528</v>
      </c>
      <c r="J305" s="4">
        <f t="shared" ca="1" si="249"/>
        <v>-3.7189999999999999</v>
      </c>
    </row>
    <row r="306" spans="2:18" x14ac:dyDescent="0.35">
      <c r="D306" s="1" t="s">
        <v>55</v>
      </c>
      <c r="E306" s="4">
        <f t="shared" ref="E306:J306" ca="1" si="250">INDEX(E$5:E$27,$W293+1,1)</f>
        <v>3.7959999999999998</v>
      </c>
      <c r="F306" s="4">
        <f t="shared" ca="1" si="250"/>
        <v>2.222</v>
      </c>
      <c r="G306" s="4">
        <f t="shared" ca="1" si="250"/>
        <v>-267.76</v>
      </c>
      <c r="H306" s="4">
        <f t="shared" ca="1" si="250"/>
        <v>-32.781999999999996</v>
      </c>
      <c r="I306" s="4">
        <f t="shared" ca="1" si="250"/>
        <v>-4.1390000000000002</v>
      </c>
      <c r="J306" s="4">
        <f t="shared" ca="1" si="250"/>
        <v>-6.09</v>
      </c>
    </row>
    <row r="307" spans="2:18" x14ac:dyDescent="0.35">
      <c r="D307" s="1" t="s">
        <v>56</v>
      </c>
      <c r="E307" s="4">
        <f ca="1">E300</f>
        <v>0.24199999999999999</v>
      </c>
      <c r="F307" s="4">
        <f t="shared" ref="F307:J309" ca="1" si="251">F300</f>
        <v>0.151</v>
      </c>
      <c r="G307" s="4">
        <f t="shared" ca="1" si="251"/>
        <v>-1.758</v>
      </c>
      <c r="H307" s="4">
        <f t="shared" ca="1" si="251"/>
        <v>17.350999999999999</v>
      </c>
      <c r="I307" s="4">
        <f t="shared" ca="1" si="251"/>
        <v>1</v>
      </c>
      <c r="J307" s="4">
        <f t="shared" ca="1" si="251"/>
        <v>1.472</v>
      </c>
    </row>
    <row r="308" spans="2:18" x14ac:dyDescent="0.35">
      <c r="D308" s="1" t="s">
        <v>57</v>
      </c>
      <c r="E308" s="4">
        <f ca="1">E301</f>
        <v>-4.0199999999999996</v>
      </c>
      <c r="F308" s="4">
        <f t="shared" ca="1" si="251"/>
        <v>-2.3820000000000001</v>
      </c>
      <c r="G308" s="4">
        <f t="shared" ca="1" si="251"/>
        <v>119.14700000000001</v>
      </c>
      <c r="H308" s="4">
        <f t="shared" ca="1" si="251"/>
        <v>14.608000000000001</v>
      </c>
      <c r="I308" s="4">
        <f t="shared" ca="1" si="251"/>
        <v>1.8660000000000001</v>
      </c>
      <c r="J308" s="4">
        <f t="shared" ca="1" si="251"/>
        <v>2.7450000000000001</v>
      </c>
    </row>
    <row r="309" spans="2:18" x14ac:dyDescent="0.35">
      <c r="D309" s="1" t="s">
        <v>12</v>
      </c>
      <c r="E309" s="4">
        <f ca="1">E302</f>
        <v>-1211.173</v>
      </c>
      <c r="F309" s="4">
        <f t="shared" ca="1" si="251"/>
        <v>-727.10500000000002</v>
      </c>
      <c r="G309" s="4">
        <f t="shared" ca="1" si="251"/>
        <v>-4.5839999999999996</v>
      </c>
      <c r="H309" s="4">
        <f t="shared" ca="1" si="251"/>
        <v>2.5580000000000003</v>
      </c>
      <c r="I309" s="4">
        <f t="shared" ca="1" si="251"/>
        <v>0.14499999999999999</v>
      </c>
      <c r="J309" s="4">
        <f t="shared" ca="1" si="251"/>
        <v>0.21199999999999999</v>
      </c>
      <c r="K309" s="4">
        <f>L309*1.3</f>
        <v>0</v>
      </c>
      <c r="L309" s="49">
        <f>-F293*F294*(M295-(M293+M294))*$W$1/1000000+L302</f>
        <v>0</v>
      </c>
    </row>
    <row r="311" spans="2:18" s="10" customFormat="1" x14ac:dyDescent="0.35">
      <c r="B311" s="11" t="s">
        <v>60</v>
      </c>
      <c r="C311" s="12" t="s">
        <v>45</v>
      </c>
      <c r="E311" s="13" t="s">
        <v>46</v>
      </c>
      <c r="F311" s="13" t="s">
        <v>47</v>
      </c>
      <c r="G311" s="13" t="s">
        <v>48</v>
      </c>
      <c r="H311" s="13" t="s">
        <v>49</v>
      </c>
      <c r="I311" s="13" t="s">
        <v>50</v>
      </c>
      <c r="J311" s="13" t="s">
        <v>51</v>
      </c>
      <c r="K311" s="13" t="s">
        <v>61</v>
      </c>
      <c r="L311" s="13" t="s">
        <v>62</v>
      </c>
      <c r="M311" s="13" t="s">
        <v>63</v>
      </c>
      <c r="N311" s="13" t="s">
        <v>64</v>
      </c>
      <c r="O311" s="13" t="s">
        <v>65</v>
      </c>
      <c r="P311" s="13" t="s">
        <v>66</v>
      </c>
      <c r="Q311" s="13" t="s">
        <v>67</v>
      </c>
      <c r="R311" s="13" t="s">
        <v>68</v>
      </c>
    </row>
    <row r="312" spans="2:18" s="10" customFormat="1" x14ac:dyDescent="0.35">
      <c r="D312" s="12" t="s">
        <v>54</v>
      </c>
      <c r="E312" s="14">
        <f t="shared" ref="E312:F312" ca="1" si="252">E298-(E298-E305)/$M295*$M293</f>
        <v>0.52833333333333332</v>
      </c>
      <c r="F312" s="14">
        <f t="shared" ca="1" si="252"/>
        <v>0.32466666666666666</v>
      </c>
      <c r="G312" s="14">
        <f ca="1">G298-(G298-G305)/$M295*$M293</f>
        <v>-1.4427500000000002</v>
      </c>
      <c r="H312" s="14">
        <f t="shared" ref="H312:J312" ca="1" si="253">H298-(H298-H305)/$M295*$M293</f>
        <v>14.400500000000001</v>
      </c>
      <c r="I312" s="14">
        <f t="shared" ca="1" si="253"/>
        <v>0.7729166666666667</v>
      </c>
      <c r="J312" s="14">
        <f t="shared" ca="1" si="253"/>
        <v>1.1375</v>
      </c>
      <c r="K312" s="14">
        <f ca="1">(ABS(G312)+ABS(I312))*SIGN(G312)</f>
        <v>-2.2156666666666669</v>
      </c>
      <c r="L312" s="14">
        <f ca="1">(ABS(H312)+ABS(J312))*SIGN(H312)</f>
        <v>15.538</v>
      </c>
      <c r="M312" s="14">
        <f ca="1">(ABS(K312)+0.3*ABS(L312))*SIGN(K312)</f>
        <v>-6.877066666666666</v>
      </c>
      <c r="N312" s="14">
        <f t="shared" ref="N312:N316" ca="1" si="254">(ABS(L312)+0.3*ABS(K312))*SIGN(L312)</f>
        <v>16.2027</v>
      </c>
      <c r="O312" s="14">
        <f ca="1">F312+M312</f>
        <v>-6.5523999999999996</v>
      </c>
      <c r="P312" s="14">
        <f ca="1">F312-M312</f>
        <v>7.2017333333333324</v>
      </c>
      <c r="Q312" s="14">
        <f ca="1">F312+N312</f>
        <v>16.527366666666666</v>
      </c>
      <c r="R312" s="14">
        <f ca="1">F312-N312</f>
        <v>-15.878033333333333</v>
      </c>
    </row>
    <row r="313" spans="2:18" s="10" customFormat="1" x14ac:dyDescent="0.35">
      <c r="D313" s="12" t="s">
        <v>55</v>
      </c>
      <c r="E313" s="14">
        <f t="shared" ref="E313:F313" ca="1" si="255">E299-(E299-E306)/$M295*$M293</f>
        <v>-9.4700000000000006</v>
      </c>
      <c r="F313" s="14">
        <f t="shared" ca="1" si="255"/>
        <v>-5.6384166666666662</v>
      </c>
      <c r="G313" s="14">
        <f ca="1">G299-(G299-G306)/$M295*$M293</f>
        <v>125.48724999999999</v>
      </c>
      <c r="H313" s="14">
        <f t="shared" ref="H313:J313" ca="1" si="256">H299-(H299-H306)/$M295*$M293</f>
        <v>15.431000000000001</v>
      </c>
      <c r="I313" s="14">
        <f t="shared" ca="1" si="256"/>
        <v>2.0173333333333332</v>
      </c>
      <c r="J313" s="14">
        <f t="shared" ca="1" si="256"/>
        <v>2.9684999999999997</v>
      </c>
      <c r="K313" s="14">
        <f t="shared" ref="K313:L316" ca="1" si="257">(ABS(G313)+ABS(I313))*SIGN(G313)</f>
        <v>127.50458333333333</v>
      </c>
      <c r="L313" s="14">
        <f t="shared" ca="1" si="257"/>
        <v>18.3995</v>
      </c>
      <c r="M313" s="14">
        <f t="shared" ref="M313:M316" ca="1" si="258">(ABS(K313)+0.3*ABS(L313))*SIGN(K313)</f>
        <v>133.02443333333332</v>
      </c>
      <c r="N313" s="14">
        <f t="shared" ca="1" si="254"/>
        <v>56.650874999999999</v>
      </c>
      <c r="O313" s="14">
        <f t="shared" ref="O313:O315" ca="1" si="259">F313+M313</f>
        <v>127.38601666666665</v>
      </c>
      <c r="P313" s="14">
        <f t="shared" ref="P313:P315" ca="1" si="260">F313-M313</f>
        <v>-138.66284999999999</v>
      </c>
      <c r="Q313" s="14">
        <f t="shared" ref="Q313:Q315" ca="1" si="261">F313+N313</f>
        <v>51.012458333333335</v>
      </c>
      <c r="R313" s="14">
        <f t="shared" ref="R313:R315" ca="1" si="262">F313-N313</f>
        <v>-62.289291666666664</v>
      </c>
    </row>
    <row r="314" spans="2:18" s="10" customFormat="1" x14ac:dyDescent="0.35">
      <c r="D314" s="12" t="s">
        <v>56</v>
      </c>
      <c r="E314" s="14">
        <f t="shared" ref="E314:J316" ca="1" si="263">E300</f>
        <v>0.24199999999999999</v>
      </c>
      <c r="F314" s="14">
        <f t="shared" ca="1" si="263"/>
        <v>0.151</v>
      </c>
      <c r="G314" s="14">
        <f t="shared" ca="1" si="263"/>
        <v>-1.758</v>
      </c>
      <c r="H314" s="14">
        <f t="shared" ca="1" si="263"/>
        <v>17.350999999999999</v>
      </c>
      <c r="I314" s="14">
        <f t="shared" ca="1" si="263"/>
        <v>1</v>
      </c>
      <c r="J314" s="14">
        <f t="shared" ca="1" si="263"/>
        <v>1.472</v>
      </c>
      <c r="K314" s="14">
        <f t="shared" ca="1" si="257"/>
        <v>-2.758</v>
      </c>
      <c r="L314" s="14">
        <f t="shared" ca="1" si="257"/>
        <v>18.823</v>
      </c>
      <c r="M314" s="14">
        <f t="shared" ca="1" si="258"/>
        <v>-8.4048999999999996</v>
      </c>
      <c r="N314" s="14">
        <f t="shared" ca="1" si="254"/>
        <v>19.650400000000001</v>
      </c>
      <c r="O314" s="14">
        <f t="shared" ca="1" si="259"/>
        <v>-8.2538999999999998</v>
      </c>
      <c r="P314" s="14">
        <f t="shared" ca="1" si="260"/>
        <v>8.5558999999999994</v>
      </c>
      <c r="Q314" s="14">
        <f t="shared" ca="1" si="261"/>
        <v>19.801400000000001</v>
      </c>
      <c r="R314" s="14">
        <f t="shared" ca="1" si="262"/>
        <v>-19.499400000000001</v>
      </c>
    </row>
    <row r="315" spans="2:18" s="10" customFormat="1" x14ac:dyDescent="0.35">
      <c r="D315" s="12" t="s">
        <v>57</v>
      </c>
      <c r="E315" s="14">
        <f t="shared" ca="1" si="263"/>
        <v>-4.0199999999999996</v>
      </c>
      <c r="F315" s="14">
        <f t="shared" ca="1" si="263"/>
        <v>-2.3820000000000001</v>
      </c>
      <c r="G315" s="14">
        <f t="shared" ca="1" si="263"/>
        <v>119.14700000000001</v>
      </c>
      <c r="H315" s="14">
        <f t="shared" ca="1" si="263"/>
        <v>14.608000000000001</v>
      </c>
      <c r="I315" s="14">
        <f t="shared" ca="1" si="263"/>
        <v>1.8660000000000001</v>
      </c>
      <c r="J315" s="14">
        <f t="shared" ca="1" si="263"/>
        <v>2.7450000000000001</v>
      </c>
      <c r="K315" s="14">
        <f t="shared" ca="1" si="257"/>
        <v>121.01300000000001</v>
      </c>
      <c r="L315" s="14">
        <f t="shared" ca="1" si="257"/>
        <v>17.353000000000002</v>
      </c>
      <c r="M315" s="14">
        <f t="shared" ca="1" si="258"/>
        <v>126.2189</v>
      </c>
      <c r="N315" s="14">
        <f t="shared" ca="1" si="254"/>
        <v>53.6569</v>
      </c>
      <c r="O315" s="14">
        <f t="shared" ca="1" si="259"/>
        <v>123.8369</v>
      </c>
      <c r="P315" s="14">
        <f t="shared" ca="1" si="260"/>
        <v>-128.6009</v>
      </c>
      <c r="Q315" s="14">
        <f t="shared" ca="1" si="261"/>
        <v>51.274900000000002</v>
      </c>
      <c r="R315" s="14">
        <f t="shared" ca="1" si="262"/>
        <v>-56.038899999999998</v>
      </c>
    </row>
    <row r="316" spans="2:18" s="10" customFormat="1" x14ac:dyDescent="0.35">
      <c r="D316" s="12" t="s">
        <v>12</v>
      </c>
      <c r="E316" s="14">
        <f ca="1">E302+K302</f>
        <v>-1211.173</v>
      </c>
      <c r="F316" s="14">
        <f ca="1">F302+L302</f>
        <v>-727.10500000000002</v>
      </c>
      <c r="G316" s="14">
        <f t="shared" ca="1" si="263"/>
        <v>-4.5839999999999996</v>
      </c>
      <c r="H316" s="14">
        <f t="shared" ca="1" si="263"/>
        <v>2.5580000000000003</v>
      </c>
      <c r="I316" s="14">
        <f t="shared" ca="1" si="263"/>
        <v>0.14499999999999999</v>
      </c>
      <c r="J316" s="14">
        <f t="shared" ca="1" si="263"/>
        <v>0.21199999999999999</v>
      </c>
      <c r="K316" s="14">
        <f t="shared" ca="1" si="257"/>
        <v>-4.7289999999999992</v>
      </c>
      <c r="L316" s="14">
        <f t="shared" ca="1" si="257"/>
        <v>2.7700000000000005</v>
      </c>
      <c r="M316" s="14">
        <f t="shared" ca="1" si="258"/>
        <v>-5.56</v>
      </c>
      <c r="N316" s="14">
        <f t="shared" ca="1" si="254"/>
        <v>4.1886999999999999</v>
      </c>
      <c r="O316" s="14">
        <f ca="1">F316+M316</f>
        <v>-732.66499999999996</v>
      </c>
      <c r="P316" s="14">
        <f ca="1">F316-M316</f>
        <v>-721.54500000000007</v>
      </c>
      <c r="Q316" s="14">
        <f ca="1">F316+N316</f>
        <v>-722.91629999999998</v>
      </c>
      <c r="R316" s="14">
        <f ca="1">F316-N316</f>
        <v>-731.29370000000006</v>
      </c>
    </row>
    <row r="317" spans="2:18" s="10" customFormat="1" x14ac:dyDescent="0.35"/>
    <row r="318" spans="2:18" s="10" customFormat="1" x14ac:dyDescent="0.35">
      <c r="B318" s="11" t="s">
        <v>60</v>
      </c>
      <c r="C318" s="12" t="s">
        <v>59</v>
      </c>
      <c r="E318" s="13" t="s">
        <v>46</v>
      </c>
      <c r="F318" s="13" t="s">
        <v>47</v>
      </c>
      <c r="G318" s="13" t="s">
        <v>48</v>
      </c>
      <c r="H318" s="13" t="s">
        <v>49</v>
      </c>
      <c r="I318" s="13" t="s">
        <v>50</v>
      </c>
      <c r="J318" s="13" t="s">
        <v>51</v>
      </c>
      <c r="K318" s="13" t="s">
        <v>61</v>
      </c>
      <c r="L318" s="13" t="s">
        <v>62</v>
      </c>
      <c r="M318" s="13" t="s">
        <v>63</v>
      </c>
      <c r="N318" s="13" t="s">
        <v>64</v>
      </c>
      <c r="O318" s="13" t="s">
        <v>65</v>
      </c>
      <c r="P318" s="13" t="s">
        <v>66</v>
      </c>
      <c r="Q318" s="13" t="s">
        <v>67</v>
      </c>
      <c r="R318" s="13" t="s">
        <v>68</v>
      </c>
    </row>
    <row r="319" spans="2:18" s="10" customFormat="1" x14ac:dyDescent="0.35">
      <c r="D319" s="12" t="s">
        <v>54</v>
      </c>
      <c r="E319" s="14">
        <f t="shared" ref="E319:F319" ca="1" si="264">E305+(E298-E305)/$M295*$M294</f>
        <v>-0.27100000000000002</v>
      </c>
      <c r="F319" s="14">
        <f t="shared" ca="1" si="264"/>
        <v>-0.17399999999999999</v>
      </c>
      <c r="G319" s="14">
        <f ca="1">G305+(G298-G305)/$M295*$M294</f>
        <v>4.3680000000000003</v>
      </c>
      <c r="H319" s="14">
        <f t="shared" ref="H319:J319" ca="1" si="265">H305+(H298-H305)/$M295*$M294</f>
        <v>-42.893000000000001</v>
      </c>
      <c r="I319" s="14">
        <f t="shared" ca="1" si="265"/>
        <v>-2.528</v>
      </c>
      <c r="J319" s="14">
        <f t="shared" ca="1" si="265"/>
        <v>-3.7189999999999999</v>
      </c>
      <c r="K319" s="14">
        <f ca="1">(ABS(G319)+ABS(I319))*SIGN(G319)</f>
        <v>6.8960000000000008</v>
      </c>
      <c r="L319" s="14">
        <f ca="1">(ABS(H319)+ABS(J319))*SIGN(H319)</f>
        <v>-46.612000000000002</v>
      </c>
      <c r="M319" s="14">
        <f t="shared" ref="M319:M323" ca="1" si="266">(ABS(K319)+0.3*ABS(L319))*SIGN(K319)</f>
        <v>20.879600000000003</v>
      </c>
      <c r="N319" s="14">
        <f t="shared" ref="N319:N323" ca="1" si="267">(ABS(L319)+0.3*ABS(K319))*SIGN(L319)</f>
        <v>-48.680800000000005</v>
      </c>
      <c r="O319" s="14">
        <f ca="1">F319+M319</f>
        <v>20.705600000000004</v>
      </c>
      <c r="P319" s="14">
        <f ca="1">F319-M319</f>
        <v>-21.053600000000003</v>
      </c>
      <c r="Q319" s="14">
        <f ca="1">F319+N319</f>
        <v>-48.854800000000004</v>
      </c>
      <c r="R319" s="14">
        <f ca="1">F319-N319</f>
        <v>48.506800000000005</v>
      </c>
    </row>
    <row r="320" spans="2:18" s="10" customFormat="1" x14ac:dyDescent="0.35">
      <c r="D320" s="12" t="s">
        <v>55</v>
      </c>
      <c r="E320" s="14">
        <f t="shared" ref="E320:F320" ca="1" si="268">E306+(E299-E306)/$M295*$M294</f>
        <v>3.7959999999999998</v>
      </c>
      <c r="F320" s="14">
        <f t="shared" ca="1" si="268"/>
        <v>2.222</v>
      </c>
      <c r="G320" s="14">
        <f ca="1">G306+(G299-G306)/$M295*$M294</f>
        <v>-267.76</v>
      </c>
      <c r="H320" s="14">
        <f t="shared" ref="H320:J320" ca="1" si="269">H306+(H299-H306)/$M295*$M294</f>
        <v>-32.781999999999996</v>
      </c>
      <c r="I320" s="14">
        <f t="shared" ca="1" si="269"/>
        <v>-4.1390000000000002</v>
      </c>
      <c r="J320" s="14">
        <f t="shared" ca="1" si="269"/>
        <v>-6.09</v>
      </c>
      <c r="K320" s="14">
        <f t="shared" ref="K320:L323" ca="1" si="270">(ABS(G320)+ABS(I320))*SIGN(G320)</f>
        <v>-271.899</v>
      </c>
      <c r="L320" s="14">
        <f t="shared" ca="1" si="270"/>
        <v>-38.872</v>
      </c>
      <c r="M320" s="14">
        <f t="shared" ca="1" si="266"/>
        <v>-283.56060000000002</v>
      </c>
      <c r="N320" s="14">
        <f t="shared" ca="1" si="267"/>
        <v>-120.4417</v>
      </c>
      <c r="O320" s="14">
        <f t="shared" ref="O320:O322" ca="1" si="271">F320+M320</f>
        <v>-281.33860000000004</v>
      </c>
      <c r="P320" s="14">
        <f t="shared" ref="P320:P322" ca="1" si="272">F320-M320</f>
        <v>285.7826</v>
      </c>
      <c r="Q320" s="14">
        <f t="shared" ref="Q320:Q322" ca="1" si="273">F320+N320</f>
        <v>-118.2197</v>
      </c>
      <c r="R320" s="14">
        <f t="shared" ref="R320:R322" ca="1" si="274">F320-N320</f>
        <v>122.66369999999999</v>
      </c>
    </row>
    <row r="321" spans="1:26" s="10" customFormat="1" x14ac:dyDescent="0.35">
      <c r="D321" s="12" t="s">
        <v>56</v>
      </c>
      <c r="E321" s="14">
        <f ca="1">E314</f>
        <v>0.24199999999999999</v>
      </c>
      <c r="F321" s="14">
        <f t="shared" ref="F321:J322" ca="1" si="275">F314</f>
        <v>0.151</v>
      </c>
      <c r="G321" s="14">
        <f t="shared" ca="1" si="275"/>
        <v>-1.758</v>
      </c>
      <c r="H321" s="14">
        <f t="shared" ca="1" si="275"/>
        <v>17.350999999999999</v>
      </c>
      <c r="I321" s="14">
        <f t="shared" ca="1" si="275"/>
        <v>1</v>
      </c>
      <c r="J321" s="14">
        <f t="shared" ca="1" si="275"/>
        <v>1.472</v>
      </c>
      <c r="K321" s="14">
        <f t="shared" ca="1" si="270"/>
        <v>-2.758</v>
      </c>
      <c r="L321" s="14">
        <f t="shared" ca="1" si="270"/>
        <v>18.823</v>
      </c>
      <c r="M321" s="14">
        <f t="shared" ca="1" si="266"/>
        <v>-8.4048999999999996</v>
      </c>
      <c r="N321" s="14">
        <f t="shared" ca="1" si="267"/>
        <v>19.650400000000001</v>
      </c>
      <c r="O321" s="14">
        <f t="shared" ca="1" si="271"/>
        <v>-8.2538999999999998</v>
      </c>
      <c r="P321" s="14">
        <f t="shared" ca="1" si="272"/>
        <v>8.5558999999999994</v>
      </c>
      <c r="Q321" s="14">
        <f t="shared" ca="1" si="273"/>
        <v>19.801400000000001</v>
      </c>
      <c r="R321" s="14">
        <f t="shared" ca="1" si="274"/>
        <v>-19.499400000000001</v>
      </c>
    </row>
    <row r="322" spans="1:26" s="10" customFormat="1" x14ac:dyDescent="0.35">
      <c r="D322" s="12" t="s">
        <v>57</v>
      </c>
      <c r="E322" s="14">
        <f ca="1">E315</f>
        <v>-4.0199999999999996</v>
      </c>
      <c r="F322" s="14">
        <f t="shared" ca="1" si="275"/>
        <v>-2.3820000000000001</v>
      </c>
      <c r="G322" s="14">
        <f t="shared" ca="1" si="275"/>
        <v>119.14700000000001</v>
      </c>
      <c r="H322" s="14">
        <f t="shared" ca="1" si="275"/>
        <v>14.608000000000001</v>
      </c>
      <c r="I322" s="14">
        <f t="shared" ca="1" si="275"/>
        <v>1.8660000000000001</v>
      </c>
      <c r="J322" s="14">
        <f t="shared" ca="1" si="275"/>
        <v>2.7450000000000001</v>
      </c>
      <c r="K322" s="14">
        <f t="shared" ca="1" si="270"/>
        <v>121.01300000000001</v>
      </c>
      <c r="L322" s="14">
        <f t="shared" ca="1" si="270"/>
        <v>17.353000000000002</v>
      </c>
      <c r="M322" s="14">
        <f t="shared" ca="1" si="266"/>
        <v>126.2189</v>
      </c>
      <c r="N322" s="14">
        <f t="shared" ca="1" si="267"/>
        <v>53.6569</v>
      </c>
      <c r="O322" s="14">
        <f t="shared" ca="1" si="271"/>
        <v>123.8369</v>
      </c>
      <c r="P322" s="14">
        <f t="shared" ca="1" si="272"/>
        <v>-128.6009</v>
      </c>
      <c r="Q322" s="14">
        <f t="shared" ca="1" si="273"/>
        <v>51.274900000000002</v>
      </c>
      <c r="R322" s="14">
        <f t="shared" ca="1" si="274"/>
        <v>-56.038899999999998</v>
      </c>
    </row>
    <row r="323" spans="1:26" s="10" customFormat="1" x14ac:dyDescent="0.35">
      <c r="D323" s="12" t="s">
        <v>12</v>
      </c>
      <c r="E323" s="14">
        <f ca="1">E309+K309</f>
        <v>-1211.173</v>
      </c>
      <c r="F323" s="14">
        <f ca="1">F309+L309</f>
        <v>-727.10500000000002</v>
      </c>
      <c r="G323" s="14">
        <f t="shared" ref="G323:J323" ca="1" si="276">G309</f>
        <v>-4.5839999999999996</v>
      </c>
      <c r="H323" s="14">
        <f t="shared" ca="1" si="276"/>
        <v>2.5580000000000003</v>
      </c>
      <c r="I323" s="14">
        <f t="shared" ca="1" si="276"/>
        <v>0.14499999999999999</v>
      </c>
      <c r="J323" s="14">
        <f t="shared" ca="1" si="276"/>
        <v>0.21199999999999999</v>
      </c>
      <c r="K323" s="14">
        <f t="shared" ca="1" si="270"/>
        <v>-4.7289999999999992</v>
      </c>
      <c r="L323" s="14">
        <f t="shared" ca="1" si="270"/>
        <v>2.7700000000000005</v>
      </c>
      <c r="M323" s="14">
        <f t="shared" ca="1" si="266"/>
        <v>-5.56</v>
      </c>
      <c r="N323" s="14">
        <f t="shared" ca="1" si="267"/>
        <v>4.1886999999999999</v>
      </c>
      <c r="O323" s="14">
        <f ca="1">F323+M323</f>
        <v>-732.66499999999996</v>
      </c>
      <c r="P323" s="14">
        <f ca="1">F323-M323</f>
        <v>-721.54500000000007</v>
      </c>
      <c r="Q323" s="14">
        <f ca="1">F323+N323</f>
        <v>-722.91629999999998</v>
      </c>
      <c r="R323" s="14">
        <f ca="1">F323-N323</f>
        <v>-731.29370000000006</v>
      </c>
    </row>
    <row r="324" spans="1:26" s="10" customFormat="1" x14ac:dyDescent="0.35"/>
    <row r="325" spans="1:26" s="10" customFormat="1" x14ac:dyDescent="0.35">
      <c r="A325" s="12" t="s">
        <v>21</v>
      </c>
      <c r="B325" s="11" t="s">
        <v>60</v>
      </c>
      <c r="C325" s="12" t="s">
        <v>45</v>
      </c>
      <c r="E325" s="15" t="s">
        <v>46</v>
      </c>
      <c r="F325" s="13" t="s">
        <v>65</v>
      </c>
      <c r="G325" s="13" t="s">
        <v>66</v>
      </c>
      <c r="H325" s="13" t="s">
        <v>67</v>
      </c>
      <c r="I325" s="13" t="s">
        <v>68</v>
      </c>
      <c r="J325" s="13" t="s">
        <v>69</v>
      </c>
      <c r="K325" s="15" t="s">
        <v>65</v>
      </c>
      <c r="L325" s="15" t="s">
        <v>66</v>
      </c>
      <c r="M325" s="15" t="s">
        <v>67</v>
      </c>
      <c r="N325" s="15" t="s">
        <v>68</v>
      </c>
      <c r="P325" s="13" t="s">
        <v>46</v>
      </c>
      <c r="Q325" s="13" t="s">
        <v>65</v>
      </c>
      <c r="R325" s="13" t="s">
        <v>66</v>
      </c>
      <c r="S325" s="13" t="s">
        <v>67</v>
      </c>
      <c r="T325" s="13" t="s">
        <v>68</v>
      </c>
      <c r="U325" s="13" t="s">
        <v>13</v>
      </c>
      <c r="V325" s="16" t="s">
        <v>70</v>
      </c>
      <c r="W325" s="7" t="s">
        <v>71</v>
      </c>
      <c r="X325" s="7" t="s">
        <v>72</v>
      </c>
      <c r="Y325" s="8"/>
      <c r="Z325" s="5"/>
    </row>
    <row r="326" spans="1:26" x14ac:dyDescent="0.35">
      <c r="A326" s="1">
        <f ca="1">B293</f>
        <v>18</v>
      </c>
      <c r="D326" s="1" t="s">
        <v>54</v>
      </c>
      <c r="E326" s="17">
        <f ca="1">E312</f>
        <v>0.52833333333333332</v>
      </c>
      <c r="F326" s="4">
        <f t="shared" ref="F326:I327" ca="1" si="277">O312</f>
        <v>-6.5523999999999996</v>
      </c>
      <c r="G326" s="4">
        <f t="shared" ca="1" si="277"/>
        <v>7.2017333333333324</v>
      </c>
      <c r="H326" s="18">
        <f t="shared" ca="1" si="277"/>
        <v>16.527366666666666</v>
      </c>
      <c r="I326" s="18">
        <f t="shared" ca="1" si="277"/>
        <v>-15.878033333333333</v>
      </c>
      <c r="J326" s="4">
        <f>INDEX($N$34:$N$45,MATCH(A328,$L$34:$L$45,-1),1)</f>
        <v>45.564999999999998</v>
      </c>
      <c r="K326" s="17">
        <f ca="1">MAX(ABS(F326),IF(J326="---",0,0.3*J326))</f>
        <v>13.669499999999999</v>
      </c>
      <c r="L326" s="17">
        <f ca="1">MAX(ABS(G326),IF(J326="---",0,0.3*J326))</f>
        <v>13.669499999999999</v>
      </c>
      <c r="M326" s="17">
        <f ca="1">MAX(ABS(H326),J326)</f>
        <v>45.564999999999998</v>
      </c>
      <c r="N326" s="17">
        <f ca="1">MAX(ABS(I326),J326)</f>
        <v>45.564999999999998</v>
      </c>
      <c r="O326" s="6" t="s">
        <v>73</v>
      </c>
      <c r="P326" s="19">
        <f ca="1">MAX(E326-$Z294*(1-((0.48*$Z293+E328)/(0.48*$Z293))^2),0)/(($F294-2*$F295)*$O$2)*1000</f>
        <v>0</v>
      </c>
      <c r="Q326" s="19">
        <f ca="1">MAX(K326-$Z294*(1-((0.48*$Z293+K328)/(0.48*$Z293))^2),0)/(($F294-2*$F295)*$O$2)*1000</f>
        <v>0</v>
      </c>
      <c r="R326" s="19">
        <f t="shared" ref="R326:S326" ca="1" si="278">MAX(L326-$Z294*(1-((0.48*$Z293+L328)/(0.48*$Z293))^2),0)/(($F294-2*$F295)*$O$2)*1000</f>
        <v>0</v>
      </c>
      <c r="S326" s="19">
        <f t="shared" ca="1" si="278"/>
        <v>0</v>
      </c>
      <c r="T326" s="19">
        <f ca="1">MAX(N326-$Z294*(1-((0.48*$Z293+N328)/(0.48*$Z293))^2),0)/(($F294-2*$F295)*$O$2)*1000</f>
        <v>0</v>
      </c>
      <c r="U326" s="17">
        <f ca="1">MAX(P326:T326)</f>
        <v>0</v>
      </c>
      <c r="V326" s="49">
        <v>9.36</v>
      </c>
      <c r="W326" s="8">
        <f>2*V326*$O$2/10</f>
        <v>732.52173913043475</v>
      </c>
      <c r="X326" s="4">
        <f>W326*(F294-2*F295)/200</f>
        <v>80.577391304347827</v>
      </c>
      <c r="Y326" s="1"/>
      <c r="Z326" s="5"/>
    </row>
    <row r="327" spans="1:26" x14ac:dyDescent="0.35">
      <c r="A327" s="12" t="s">
        <v>31</v>
      </c>
      <c r="D327" s="1" t="s">
        <v>55</v>
      </c>
      <c r="E327" s="17">
        <f ca="1">E313</f>
        <v>-9.4700000000000006</v>
      </c>
      <c r="F327" s="18">
        <f t="shared" ca="1" si="277"/>
        <v>127.38601666666665</v>
      </c>
      <c r="G327" s="18">
        <f t="shared" ca="1" si="277"/>
        <v>-138.66284999999999</v>
      </c>
      <c r="H327" s="4">
        <f t="shared" ca="1" si="277"/>
        <v>51.012458333333335</v>
      </c>
      <c r="I327" s="4">
        <f t="shared" ca="1" si="277"/>
        <v>-62.289291666666664</v>
      </c>
      <c r="J327" s="4">
        <f>INDEX($O$34:$O$45,MATCH(A328,$L$34:$L$45,-1),1)</f>
        <v>229.84000000000003</v>
      </c>
      <c r="K327" s="17">
        <f ca="1">MAX(ABS(F327),J327)</f>
        <v>229.84000000000003</v>
      </c>
      <c r="L327" s="17">
        <f ca="1">MAX(ABS(G327),J327)</f>
        <v>229.84000000000003</v>
      </c>
      <c r="M327" s="17">
        <f ca="1">MAX(ABS(H327),IF(J327="---",0,0.3*J327))</f>
        <v>68.952000000000012</v>
      </c>
      <c r="N327" s="17">
        <f ca="1">MAX(ABS(I327),IF(J327="---",0,0.3*J327))</f>
        <v>68.952000000000012</v>
      </c>
      <c r="O327" s="6" t="s">
        <v>74</v>
      </c>
      <c r="P327" s="19">
        <f ca="1">MAX(E327-$Z295*(1-((0.48*$Z293+E328)/(0.48*$Z293))^2),0)/(($F293-2*$F295)*$O$2)*1000</f>
        <v>0</v>
      </c>
      <c r="Q327" s="19">
        <f ca="1">MAX(K327-$Z295*(1-((0.48*$Z293+K328)/(0.48*$Z293))^2),0)/(($F293-2*$F295)*$O$2)*1000</f>
        <v>1.6154127862057694</v>
      </c>
      <c r="R327" s="19">
        <f t="shared" ref="R327:T327" ca="1" si="279">MAX(L327-$Z295*(1-((0.48*$Z293+L328)/(0.48*$Z293))^2),0)/(($F293-2*$F295)*$O$2)*1000</f>
        <v>1.6941520270167878</v>
      </c>
      <c r="S327" s="19">
        <f t="shared" ca="1" si="279"/>
        <v>0</v>
      </c>
      <c r="T327" s="19">
        <f t="shared" ca="1" si="279"/>
        <v>0</v>
      </c>
      <c r="U327" s="17">
        <f ca="1">MAX(P327:T327)</f>
        <v>1.6941520270167878</v>
      </c>
      <c r="V327" s="49">
        <v>9.42</v>
      </c>
      <c r="W327" s="8">
        <f>2*V327*$O$2/10</f>
        <v>737.21739130434787</v>
      </c>
      <c r="X327" s="4">
        <f>W327*(F293-2*F295)/200</f>
        <v>228.53739130434784</v>
      </c>
      <c r="Y327" s="1"/>
      <c r="Z327" s="5"/>
    </row>
    <row r="328" spans="1:26" x14ac:dyDescent="0.35">
      <c r="A328" s="1">
        <f>B294</f>
        <v>1</v>
      </c>
      <c r="D328" s="1" t="s">
        <v>12</v>
      </c>
      <c r="E328" s="20">
        <f ca="1">E316</f>
        <v>-1211.173</v>
      </c>
      <c r="F328" s="8">
        <f ca="1">O316</f>
        <v>-732.66499999999996</v>
      </c>
      <c r="G328" s="8">
        <f ca="1">P316</f>
        <v>-721.54500000000007</v>
      </c>
      <c r="H328" s="8">
        <f ca="1">Q316</f>
        <v>-722.91629999999998</v>
      </c>
      <c r="I328" s="8">
        <f ca="1">R316</f>
        <v>-731.29370000000006</v>
      </c>
      <c r="K328" s="17">
        <f ca="1">F328</f>
        <v>-732.66499999999996</v>
      </c>
      <c r="L328" s="17">
        <f t="shared" ref="L328:N328" ca="1" si="280">G328</f>
        <v>-721.54500000000007</v>
      </c>
      <c r="M328" s="17">
        <f t="shared" ca="1" si="280"/>
        <v>-722.91629999999998</v>
      </c>
      <c r="N328" s="17">
        <f t="shared" ca="1" si="280"/>
        <v>-731.29370000000006</v>
      </c>
    </row>
    <row r="329" spans="1:26" x14ac:dyDescent="0.35">
      <c r="D329" s="7" t="s">
        <v>75</v>
      </c>
      <c r="E329" s="4">
        <f ca="1">($Z294+$X326)*(1-ABS((0.48*$Z293+E328)/(0.48*$Z293+$W326))^(1+1/(1+$W326/$Z293)))</f>
        <v>184.70030506717526</v>
      </c>
      <c r="K329" s="4">
        <f t="shared" ref="K329:N329" ca="1" si="281">($Z294+$X326)*(1-ABS((0.48*$Z293+K328)/(0.48*$Z293+$W326))^(1+1/(1+$W326/$Z293)))</f>
        <v>163.35743089154613</v>
      </c>
      <c r="L329" s="4">
        <f t="shared" ca="1" si="281"/>
        <v>162.65191794148885</v>
      </c>
      <c r="M329" s="4">
        <f t="shared" ca="1" si="281"/>
        <v>162.73940595344132</v>
      </c>
      <c r="N329" s="4">
        <f t="shared" ca="1" si="281"/>
        <v>163.2709139064763</v>
      </c>
    </row>
    <row r="330" spans="1:26" x14ac:dyDescent="0.35">
      <c r="D330" s="7" t="s">
        <v>76</v>
      </c>
      <c r="E330" s="4">
        <f ca="1">($Z295+$X327)*(1-ABS((0.48*$Z293+E328)/(0.48*$Z293+$W327))^(1+1/(1+$W327/$Z293)))</f>
        <v>470.86000366182344</v>
      </c>
      <c r="K330" s="4">
        <f t="shared" ref="K330:N330" ca="1" si="282">($Z295+$X327)*(1-ABS((0.48*$Z293+K328)/(0.48*$Z293+$W327))^(1+1/(1+$W327/$Z293)))</f>
        <v>416.61051823070295</v>
      </c>
      <c r="L330" s="4">
        <f t="shared" ca="1" si="282"/>
        <v>414.8179682997864</v>
      </c>
      <c r="M330" s="4">
        <f t="shared" ca="1" si="282"/>
        <v>415.04025412401216</v>
      </c>
      <c r="N330" s="4">
        <f t="shared" ca="1" si="282"/>
        <v>416.39069644695689</v>
      </c>
    </row>
    <row r="331" spans="1:26" x14ac:dyDescent="0.35">
      <c r="A331" t="str">
        <f ca="1">IF(MAX(E331:N331)&gt;1,"non verificato","verificato")</f>
        <v>verificato</v>
      </c>
      <c r="D331" s="7" t="s">
        <v>77</v>
      </c>
      <c r="E331" s="3">
        <f ca="1">ABS(E326/E329)^1.5+ABS(E327/E330)^1.5</f>
        <v>3.0052370183871677E-3</v>
      </c>
      <c r="K331" s="3">
        <f t="shared" ref="K331:N331" ca="1" si="283">ABS(K326/K329)^1.5+ABS(K327/K330)^1.5</f>
        <v>0.43397861423497319</v>
      </c>
      <c r="L331" s="3">
        <f t="shared" ca="1" si="283"/>
        <v>0.43679526609249791</v>
      </c>
      <c r="M331" s="3">
        <f t="shared" ca="1" si="283"/>
        <v>0.21586716853462018</v>
      </c>
      <c r="N331" s="3">
        <f t="shared" ca="1" si="283"/>
        <v>0.21481516778207671</v>
      </c>
    </row>
    <row r="333" spans="1:26" x14ac:dyDescent="0.35">
      <c r="B333" s="9" t="s">
        <v>60</v>
      </c>
      <c r="C333" s="1" t="s">
        <v>59</v>
      </c>
      <c r="D333" s="10"/>
      <c r="E333" s="15" t="s">
        <v>46</v>
      </c>
      <c r="F333" s="13" t="s">
        <v>65</v>
      </c>
      <c r="G333" s="13" t="s">
        <v>66</v>
      </c>
      <c r="H333" s="13" t="s">
        <v>67</v>
      </c>
      <c r="I333" s="13" t="s">
        <v>68</v>
      </c>
      <c r="J333" s="13" t="s">
        <v>69</v>
      </c>
      <c r="K333" s="15" t="s">
        <v>65</v>
      </c>
      <c r="L333" s="15" t="s">
        <v>66</v>
      </c>
      <c r="M333" s="15" t="s">
        <v>67</v>
      </c>
      <c r="N333" s="15" t="s">
        <v>68</v>
      </c>
      <c r="O333" s="10"/>
      <c r="P333" s="13" t="s">
        <v>46</v>
      </c>
      <c r="Q333" s="13" t="s">
        <v>65</v>
      </c>
      <c r="R333" s="13" t="s">
        <v>66</v>
      </c>
      <c r="S333" s="13" t="s">
        <v>67</v>
      </c>
      <c r="T333" s="13" t="s">
        <v>68</v>
      </c>
      <c r="U333" s="13" t="s">
        <v>13</v>
      </c>
      <c r="V333" s="16" t="s">
        <v>70</v>
      </c>
      <c r="W333" s="7" t="s">
        <v>71</v>
      </c>
      <c r="X333" s="7" t="s">
        <v>72</v>
      </c>
    </row>
    <row r="334" spans="1:26" x14ac:dyDescent="0.35">
      <c r="D334" s="1" t="s">
        <v>54</v>
      </c>
      <c r="E334" s="17">
        <f ca="1">E319</f>
        <v>-0.27100000000000002</v>
      </c>
      <c r="F334" s="4">
        <f t="shared" ref="F334:I335" ca="1" si="284">O319</f>
        <v>20.705600000000004</v>
      </c>
      <c r="G334" s="4">
        <f t="shared" ca="1" si="284"/>
        <v>-21.053600000000003</v>
      </c>
      <c r="H334" s="18">
        <f t="shared" ca="1" si="284"/>
        <v>-48.854800000000004</v>
      </c>
      <c r="I334" s="18">
        <f t="shared" ca="1" si="284"/>
        <v>48.506800000000005</v>
      </c>
      <c r="J334" s="4" t="str">
        <f>INDEX($N$34:$N$45,MATCH(A328,$L$34:$L$45,-1)+1,1)</f>
        <v>---</v>
      </c>
      <c r="K334" s="17">
        <f ca="1">MAX(ABS(F334),IF(J334="---",0,0.3*J334))</f>
        <v>20.705600000000004</v>
      </c>
      <c r="L334" s="17">
        <f ca="1">MAX(ABS(G334),IF(J334="---",0,0.3*J334))</f>
        <v>21.053600000000003</v>
      </c>
      <c r="M334" s="17">
        <f ca="1">MAX(ABS(H334),J334)</f>
        <v>48.854800000000004</v>
      </c>
      <c r="N334" s="17">
        <f ca="1">MAX(ABS(I334),J334)</f>
        <v>48.506800000000005</v>
      </c>
      <c r="O334" s="6" t="s">
        <v>73</v>
      </c>
      <c r="P334" s="19">
        <f t="shared" ref="P334" ca="1" si="285">MAX(E334-$Z294*(1-((0.48*$Z293+E336)/(0.48*$Z293))^2),0)/(($F294-2*$F295)*$O$2)*1000</f>
        <v>0</v>
      </c>
      <c r="Q334" s="19">
        <f ca="1">MAX(K334-$Z294*(1-((0.48*$Z293+K336)/(0.48*$Z293))^2),0)/(($F294-2*$F295)*$O$2)*1000</f>
        <v>0</v>
      </c>
      <c r="R334" s="19">
        <f ca="1">MAX(L334-$Z294*(1-((0.48*$Z293+L336)/(0.48*$Z293))^2),0)/(($F294-2*$F295)*$O$2)*1000</f>
        <v>0</v>
      </c>
      <c r="S334" s="19">
        <f ca="1">MAX(M334-$Z294*(1-((0.48*$Z293+M336)/(0.48*$Z293))^2),0)/(($F294-2*$F295)*$O$2)*1000</f>
        <v>0</v>
      </c>
      <c r="T334" s="19">
        <f ca="1">MAX(N334-$Z294*(1-((0.48*$Z293+N336)/(0.48*$Z293))^2),0)/(($F294-2*$F295)*$O$2)*1000</f>
        <v>0</v>
      </c>
      <c r="U334" s="17">
        <f ca="1">MAX(P334:T334)</f>
        <v>0</v>
      </c>
      <c r="V334" s="49">
        <v>9.36</v>
      </c>
      <c r="W334" s="8">
        <f>2*V334*$O$2/10</f>
        <v>732.52173913043475</v>
      </c>
      <c r="X334" s="4">
        <f>W334*(F294-2*F295)/200</f>
        <v>80.577391304347827</v>
      </c>
    </row>
    <row r="335" spans="1:26" x14ac:dyDescent="0.35">
      <c r="D335" s="1" t="s">
        <v>55</v>
      </c>
      <c r="E335" s="17">
        <f ca="1">E320</f>
        <v>3.7959999999999998</v>
      </c>
      <c r="F335" s="18">
        <f t="shared" ca="1" si="284"/>
        <v>-281.33860000000004</v>
      </c>
      <c r="G335" s="18">
        <f t="shared" ca="1" si="284"/>
        <v>285.7826</v>
      </c>
      <c r="H335" s="4">
        <f t="shared" ca="1" si="284"/>
        <v>-118.2197</v>
      </c>
      <c r="I335" s="4">
        <f t="shared" ca="1" si="284"/>
        <v>122.66369999999999</v>
      </c>
      <c r="J335" s="4" t="str">
        <f>INDEX($O$34:$O$45,MATCH(A328,$L$34:$L$45,-1)+1,1)</f>
        <v>---</v>
      </c>
      <c r="K335" s="17">
        <f ca="1">MAX(ABS(F335),J335)</f>
        <v>281.33860000000004</v>
      </c>
      <c r="L335" s="17">
        <f ca="1">MAX(ABS(G335),J335)</f>
        <v>285.7826</v>
      </c>
      <c r="M335" s="17">
        <f ca="1">MAX(ABS(H335),IF(J335="---",0,0.3*J335))</f>
        <v>118.2197</v>
      </c>
      <c r="N335" s="17">
        <f ca="1">MAX(ABS(I335),IF(J335="---",0,0.3*J335))</f>
        <v>122.66369999999999</v>
      </c>
      <c r="O335" s="6" t="s">
        <v>74</v>
      </c>
      <c r="P335" s="19">
        <f t="shared" ref="P335" ca="1" si="286">MAX(E335-$Z295*(1-((0.48*$Z293+E336)/(0.48*$Z293))^2),0)/(($F293-2*$F295)*$O$2)*1000</f>
        <v>0</v>
      </c>
      <c r="Q335" s="19">
        <f ca="1">MAX(K335-$Z295*(1-((0.48*$Z293+K336)/(0.48*$Z293))^2),0)/(($F293-2*$F295)*$O$2)*1000</f>
        <v>3.7381149367434041</v>
      </c>
      <c r="R335" s="19">
        <f ca="1">MAX(L335-$Z295*(1-((0.48*$Z293+L336)/(0.48*$Z293))^2),0)/(($F293-2*$F295)*$O$2)*1000</f>
        <v>4.0000298047945648</v>
      </c>
      <c r="S335" s="19">
        <f ca="1">MAX(M335-$Z295*(1-((0.48*$Z293+M336)/(0.48*$Z293))^2),0)/(($F293-2*$F295)*$O$2)*1000</f>
        <v>0</v>
      </c>
      <c r="T335" s="19">
        <f ca="1">MAX(N335-$Z295*(1-((0.48*$Z293+N336)/(0.48*$Z293))^2),0)/(($F293-2*$F295)*$O$2)*1000</f>
        <v>0</v>
      </c>
      <c r="U335" s="17">
        <f ca="1">MAX(P335:T335)</f>
        <v>4.0000298047945648</v>
      </c>
      <c r="V335" s="49">
        <v>9.42</v>
      </c>
      <c r="W335" s="8">
        <f>2*V335*$O$2/10</f>
        <v>737.21739130434787</v>
      </c>
      <c r="X335" s="4">
        <f>W335*(F293-2*F295)/200</f>
        <v>228.53739130434784</v>
      </c>
    </row>
    <row r="336" spans="1:26" x14ac:dyDescent="0.35">
      <c r="D336" s="1" t="s">
        <v>12</v>
      </c>
      <c r="E336" s="20">
        <f ca="1">E323</f>
        <v>-1211.173</v>
      </c>
      <c r="F336" s="8">
        <f ca="1">O323</f>
        <v>-732.66499999999996</v>
      </c>
      <c r="G336" s="8">
        <f ca="1">P323</f>
        <v>-721.54500000000007</v>
      </c>
      <c r="H336" s="8">
        <f ca="1">Q323</f>
        <v>-722.91629999999998</v>
      </c>
      <c r="I336" s="8">
        <f ca="1">R323</f>
        <v>-731.29370000000006</v>
      </c>
      <c r="K336" s="17">
        <f ca="1">F336</f>
        <v>-732.66499999999996</v>
      </c>
      <c r="L336" s="17">
        <f t="shared" ref="L336:N336" ca="1" si="287">G336</f>
        <v>-721.54500000000007</v>
      </c>
      <c r="M336" s="17">
        <f t="shared" ca="1" si="287"/>
        <v>-722.91629999999998</v>
      </c>
      <c r="N336" s="17">
        <f t="shared" ca="1" si="287"/>
        <v>-731.29370000000006</v>
      </c>
    </row>
    <row r="337" spans="1:27" x14ac:dyDescent="0.35">
      <c r="D337" s="7" t="s">
        <v>75</v>
      </c>
      <c r="E337" s="4">
        <f ca="1">($Z294+$X334)*(1-ABS((0.48*$Z293+E336)/(0.48*$Z293+$W334))^(1+1/(1+$W334/$Z293)))</f>
        <v>184.70030506717526</v>
      </c>
      <c r="K337" s="4">
        <f t="shared" ref="K337:N337" ca="1" si="288">($Z294+$X334)*(1-ABS((0.48*$Z293+K336)/(0.48*$Z293+$W334))^(1+1/(1+$W334/$Z293)))</f>
        <v>163.35743089154613</v>
      </c>
      <c r="L337" s="4">
        <f t="shared" ca="1" si="288"/>
        <v>162.65191794148885</v>
      </c>
      <c r="M337" s="4">
        <f t="shared" ca="1" si="288"/>
        <v>162.73940595344132</v>
      </c>
      <c r="N337" s="4">
        <f t="shared" ca="1" si="288"/>
        <v>163.2709139064763</v>
      </c>
    </row>
    <row r="338" spans="1:27" x14ac:dyDescent="0.35">
      <c r="D338" s="7" t="s">
        <v>76</v>
      </c>
      <c r="E338" s="4">
        <f ca="1">($Z295+$X335)*(1-ABS((0.48*$Z293+E336)/(0.48*$Z293+$W335))^(1+1/(1+$W335/$Z293)))</f>
        <v>470.86000366182344</v>
      </c>
      <c r="K338" s="4">
        <f t="shared" ref="K338:N338" ca="1" si="289">($Z295+$X335)*(1-ABS((0.48*$Z293+K336)/(0.48*$Z293+$W335))^(1+1/(1+$W335/$Z293)))</f>
        <v>416.61051823070295</v>
      </c>
      <c r="L338" s="4">
        <f t="shared" ca="1" si="289"/>
        <v>414.8179682997864</v>
      </c>
      <c r="M338" s="4">
        <f t="shared" ca="1" si="289"/>
        <v>415.04025412401216</v>
      </c>
      <c r="N338" s="4">
        <f t="shared" ca="1" si="289"/>
        <v>416.39069644695689</v>
      </c>
    </row>
    <row r="339" spans="1:27" x14ac:dyDescent="0.35">
      <c r="A339" t="str">
        <f ca="1">IF(MAX(E339:N339)&gt;1,"non verificato","verificato")</f>
        <v>verificato</v>
      </c>
      <c r="D339" s="7" t="s">
        <v>77</v>
      </c>
      <c r="E339" s="3">
        <f ca="1">ABS(E334/E337)^1.5+ABS(E335/E338)^1.5</f>
        <v>7.8005713748143413E-4</v>
      </c>
      <c r="K339" s="3">
        <f t="shared" ref="K339:N339" ca="1" si="290">ABS(K334/K337)^1.5+ABS(K335/K338)^1.5</f>
        <v>0.60006897322240393</v>
      </c>
      <c r="L339" s="3">
        <f t="shared" ca="1" si="290"/>
        <v>0.618399938026021</v>
      </c>
      <c r="M339" s="3">
        <f t="shared" ca="1" si="290"/>
        <v>0.31650283685228742</v>
      </c>
      <c r="N339" s="3">
        <f t="shared" ca="1" si="290"/>
        <v>0.32182545592080575</v>
      </c>
    </row>
    <row r="340" spans="1:27" x14ac:dyDescent="0.35">
      <c r="A340" s="35"/>
      <c r="B340" s="35"/>
      <c r="C340" s="35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  <c r="S340" s="35"/>
      <c r="T340" s="35"/>
      <c r="U340" s="35"/>
      <c r="V340" s="35"/>
      <c r="W340" s="35"/>
      <c r="X340" s="35"/>
      <c r="Y340" s="35"/>
      <c r="Z340" s="35"/>
      <c r="AA340" s="35"/>
    </row>
  </sheetData>
  <sheetProtection sheet="1" objects="1" scenarios="1" selectLockedCells="1"/>
  <conditionalFormatting sqref="E282 K282:N282 E290 K290:N290 E331 K331:N331 E339 K339:N339 E233 K233:N233 E241 K241:N241 E184 K184:N184 E192 K192:N192 E135 K135:N135 E143 K143:N143 E86 K86:N86 E94 K94:N94">
    <cfRule type="cellIs" dxfId="97" priority="49" stopIfTrue="1" operator="greaterThan">
      <formula>1</formula>
    </cfRule>
  </conditionalFormatting>
  <conditionalFormatting sqref="K286">
    <cfRule type="cellIs" dxfId="96" priority="48" operator="greaterThanOrEqual">
      <formula>L286</formula>
    </cfRule>
  </conditionalFormatting>
  <conditionalFormatting sqref="L286">
    <cfRule type="cellIs" dxfId="95" priority="47" operator="greaterThanOrEqual">
      <formula>K286</formula>
    </cfRule>
  </conditionalFormatting>
  <conditionalFormatting sqref="M285">
    <cfRule type="cellIs" dxfId="94" priority="46" operator="greaterThanOrEqual">
      <formula>N285</formula>
    </cfRule>
  </conditionalFormatting>
  <conditionalFormatting sqref="N285">
    <cfRule type="cellIs" dxfId="93" priority="45" operator="greaterThanOrEqual">
      <formula>M285</formula>
    </cfRule>
  </conditionalFormatting>
  <conditionalFormatting sqref="K278">
    <cfRule type="cellIs" dxfId="92" priority="44" operator="greaterThanOrEqual">
      <formula>L278</formula>
    </cfRule>
  </conditionalFormatting>
  <conditionalFormatting sqref="L278">
    <cfRule type="cellIs" dxfId="91" priority="43" operator="greaterThanOrEqual">
      <formula>K278</formula>
    </cfRule>
  </conditionalFormatting>
  <conditionalFormatting sqref="M277">
    <cfRule type="cellIs" dxfId="90" priority="42" operator="greaterThanOrEqual">
      <formula>N277</formula>
    </cfRule>
  </conditionalFormatting>
  <conditionalFormatting sqref="N277">
    <cfRule type="cellIs" dxfId="89" priority="41" operator="greaterThanOrEqual">
      <formula>M277</formula>
    </cfRule>
  </conditionalFormatting>
  <conditionalFormatting sqref="K327">
    <cfRule type="cellIs" dxfId="88" priority="40" operator="greaterThanOrEqual">
      <formula>L327</formula>
    </cfRule>
  </conditionalFormatting>
  <conditionalFormatting sqref="L327">
    <cfRule type="cellIs" dxfId="87" priority="39" operator="greaterThanOrEqual">
      <formula>K327</formula>
    </cfRule>
  </conditionalFormatting>
  <conditionalFormatting sqref="M326">
    <cfRule type="cellIs" dxfId="86" priority="38" operator="greaterThanOrEqual">
      <formula>N326</formula>
    </cfRule>
  </conditionalFormatting>
  <conditionalFormatting sqref="N326">
    <cfRule type="cellIs" dxfId="85" priority="37" operator="greaterThanOrEqual">
      <formula>M326</formula>
    </cfRule>
  </conditionalFormatting>
  <conditionalFormatting sqref="K335">
    <cfRule type="cellIs" dxfId="84" priority="36" operator="greaterThanOrEqual">
      <formula>L335</formula>
    </cfRule>
  </conditionalFormatting>
  <conditionalFormatting sqref="L335">
    <cfRule type="cellIs" dxfId="83" priority="35" operator="greaterThanOrEqual">
      <formula>K335</formula>
    </cfRule>
  </conditionalFormatting>
  <conditionalFormatting sqref="M334">
    <cfRule type="cellIs" dxfId="82" priority="34" operator="greaterThanOrEqual">
      <formula>N334</formula>
    </cfRule>
  </conditionalFormatting>
  <conditionalFormatting sqref="N334">
    <cfRule type="cellIs" dxfId="81" priority="33" operator="greaterThanOrEqual">
      <formula>M334</formula>
    </cfRule>
  </conditionalFormatting>
  <conditionalFormatting sqref="K229">
    <cfRule type="cellIs" dxfId="80" priority="32" operator="greaterThanOrEqual">
      <formula>L229</formula>
    </cfRule>
  </conditionalFormatting>
  <conditionalFormatting sqref="L229">
    <cfRule type="cellIs" dxfId="79" priority="31" operator="greaterThanOrEqual">
      <formula>K229</formula>
    </cfRule>
  </conditionalFormatting>
  <conditionalFormatting sqref="M228">
    <cfRule type="cellIs" dxfId="78" priority="30" operator="greaterThanOrEqual">
      <formula>N228</formula>
    </cfRule>
  </conditionalFormatting>
  <conditionalFormatting sqref="N228">
    <cfRule type="cellIs" dxfId="77" priority="29" operator="greaterThanOrEqual">
      <formula>M228</formula>
    </cfRule>
  </conditionalFormatting>
  <conditionalFormatting sqref="K237">
    <cfRule type="cellIs" dxfId="76" priority="28" operator="greaterThanOrEqual">
      <formula>L237</formula>
    </cfRule>
  </conditionalFormatting>
  <conditionalFormatting sqref="L237">
    <cfRule type="cellIs" dxfId="75" priority="27" operator="greaterThanOrEqual">
      <formula>K237</formula>
    </cfRule>
  </conditionalFormatting>
  <conditionalFormatting sqref="M236">
    <cfRule type="cellIs" dxfId="74" priority="26" operator="greaterThanOrEqual">
      <formula>N236</formula>
    </cfRule>
  </conditionalFormatting>
  <conditionalFormatting sqref="N236">
    <cfRule type="cellIs" dxfId="73" priority="25" operator="greaterThanOrEqual">
      <formula>M236</formula>
    </cfRule>
  </conditionalFormatting>
  <conditionalFormatting sqref="K188">
    <cfRule type="cellIs" dxfId="72" priority="24" operator="greaterThanOrEqual">
      <formula>L188</formula>
    </cfRule>
  </conditionalFormatting>
  <conditionalFormatting sqref="L188">
    <cfRule type="cellIs" dxfId="71" priority="23" operator="greaterThanOrEqual">
      <formula>K188</formula>
    </cfRule>
  </conditionalFormatting>
  <conditionalFormatting sqref="M187">
    <cfRule type="cellIs" dxfId="70" priority="22" operator="greaterThanOrEqual">
      <formula>N187</formula>
    </cfRule>
  </conditionalFormatting>
  <conditionalFormatting sqref="N187">
    <cfRule type="cellIs" dxfId="69" priority="21" operator="greaterThanOrEqual">
      <formula>M187</formula>
    </cfRule>
  </conditionalFormatting>
  <conditionalFormatting sqref="K180">
    <cfRule type="cellIs" dxfId="68" priority="20" operator="greaterThanOrEqual">
      <formula>L180</formula>
    </cfRule>
  </conditionalFormatting>
  <conditionalFormatting sqref="L180">
    <cfRule type="cellIs" dxfId="67" priority="19" operator="greaterThanOrEqual">
      <formula>K180</formula>
    </cfRule>
  </conditionalFormatting>
  <conditionalFormatting sqref="M179">
    <cfRule type="cellIs" dxfId="66" priority="18" operator="greaterThanOrEqual">
      <formula>N179</formula>
    </cfRule>
  </conditionalFormatting>
  <conditionalFormatting sqref="N179">
    <cfRule type="cellIs" dxfId="65" priority="17" operator="greaterThanOrEqual">
      <formula>M179</formula>
    </cfRule>
  </conditionalFormatting>
  <conditionalFormatting sqref="K139">
    <cfRule type="cellIs" dxfId="64" priority="16" operator="greaterThanOrEqual">
      <formula>L139</formula>
    </cfRule>
  </conditionalFormatting>
  <conditionalFormatting sqref="L139">
    <cfRule type="cellIs" dxfId="63" priority="15" operator="greaterThanOrEqual">
      <formula>K139</formula>
    </cfRule>
  </conditionalFormatting>
  <conditionalFormatting sqref="M138">
    <cfRule type="cellIs" dxfId="62" priority="14" operator="greaterThanOrEqual">
      <formula>N138</formula>
    </cfRule>
  </conditionalFormatting>
  <conditionalFormatting sqref="N138">
    <cfRule type="cellIs" dxfId="61" priority="13" operator="greaterThanOrEqual">
      <formula>M138</formula>
    </cfRule>
  </conditionalFormatting>
  <conditionalFormatting sqref="K131">
    <cfRule type="cellIs" dxfId="60" priority="12" operator="greaterThanOrEqual">
      <formula>L131</formula>
    </cfRule>
  </conditionalFormatting>
  <conditionalFormatting sqref="L131">
    <cfRule type="cellIs" dxfId="59" priority="11" operator="greaterThanOrEqual">
      <formula>K131</formula>
    </cfRule>
  </conditionalFormatting>
  <conditionalFormatting sqref="M130">
    <cfRule type="cellIs" dxfId="58" priority="10" operator="greaterThanOrEqual">
      <formula>N130</formula>
    </cfRule>
  </conditionalFormatting>
  <conditionalFormatting sqref="N130">
    <cfRule type="cellIs" dxfId="57" priority="9" operator="greaterThanOrEqual">
      <formula>M130</formula>
    </cfRule>
  </conditionalFormatting>
  <conditionalFormatting sqref="K90">
    <cfRule type="cellIs" dxfId="56" priority="8" operator="greaterThanOrEqual">
      <formula>L90</formula>
    </cfRule>
  </conditionalFormatting>
  <conditionalFormatting sqref="L90">
    <cfRule type="cellIs" dxfId="55" priority="7" operator="greaterThanOrEqual">
      <formula>K90</formula>
    </cfRule>
  </conditionalFormatting>
  <conditionalFormatting sqref="M89">
    <cfRule type="cellIs" dxfId="54" priority="6" operator="greaterThanOrEqual">
      <formula>N89</formula>
    </cfRule>
  </conditionalFormatting>
  <conditionalFormatting sqref="N89">
    <cfRule type="cellIs" dxfId="53" priority="5" operator="greaterThanOrEqual">
      <formula>M89</formula>
    </cfRule>
  </conditionalFormatting>
  <conditionalFormatting sqref="K82">
    <cfRule type="cellIs" dxfId="52" priority="4" operator="greaterThanOrEqual">
      <formula>L82</formula>
    </cfRule>
  </conditionalFormatting>
  <conditionalFormatting sqref="L82">
    <cfRule type="cellIs" dxfId="51" priority="3" operator="greaterThanOrEqual">
      <formula>K82</formula>
    </cfRule>
  </conditionalFormatting>
  <conditionalFormatting sqref="M81">
    <cfRule type="cellIs" dxfId="50" priority="2" operator="greaterThanOrEqual">
      <formula>N81</formula>
    </cfRule>
  </conditionalFormatting>
  <conditionalFormatting sqref="N81">
    <cfRule type="cellIs" dxfId="49" priority="1" operator="greaterThanOrEqual">
      <formula>M81</formula>
    </cfRule>
  </conditionalFormatting>
  <dataValidations count="1">
    <dataValidation type="list" allowBlank="1" showInputMessage="1" showErrorMessage="1" sqref="W1">
      <formula1>"25,0"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0"/>
  <sheetViews>
    <sheetView topLeftCell="A270" zoomScaleNormal="100" workbookViewId="0">
      <selection activeCell="V237" sqref="V237"/>
    </sheetView>
  </sheetViews>
  <sheetFormatPr defaultRowHeight="12.75" x14ac:dyDescent="0.35"/>
  <sheetData>
    <row r="1" spans="1:30" x14ac:dyDescent="0.35">
      <c r="K1" s="6" t="s">
        <v>14</v>
      </c>
      <c r="L1" s="47" t="s">
        <v>15</v>
      </c>
      <c r="N1" s="7" t="s">
        <v>16</v>
      </c>
      <c r="O1" s="4">
        <f>MID(L1,2,2)*0.85/1.5</f>
        <v>14.166666666666666</v>
      </c>
      <c r="P1" s="5" t="s">
        <v>17</v>
      </c>
      <c r="R1" t="s">
        <v>96</v>
      </c>
      <c r="S1" s="1">
        <f>S2-1</f>
        <v>541</v>
      </c>
      <c r="U1" t="s">
        <v>100</v>
      </c>
      <c r="W1" s="47">
        <v>0</v>
      </c>
      <c r="X1" t="s">
        <v>101</v>
      </c>
    </row>
    <row r="2" spans="1:30" x14ac:dyDescent="0.35">
      <c r="A2" t="s">
        <v>91</v>
      </c>
      <c r="C2" s="46">
        <v>27</v>
      </c>
      <c r="F2" t="s">
        <v>94</v>
      </c>
      <c r="H2" s="46">
        <v>5</v>
      </c>
      <c r="K2" s="6" t="s">
        <v>18</v>
      </c>
      <c r="L2" s="47" t="s">
        <v>19</v>
      </c>
      <c r="N2" s="7" t="s">
        <v>20</v>
      </c>
      <c r="O2" s="4">
        <f>MID(L2,2,3)/1.15</f>
        <v>391.304347826087</v>
      </c>
      <c r="P2" s="5" t="s">
        <v>17</v>
      </c>
      <c r="R2" t="s">
        <v>95</v>
      </c>
      <c r="S2" s="1">
        <f>MATCH(H2+1,Pilastri!A:A,0)</f>
        <v>542</v>
      </c>
      <c r="U2" t="s">
        <v>102</v>
      </c>
    </row>
    <row r="3" spans="1:30" x14ac:dyDescent="0.35">
      <c r="F3" t="s">
        <v>104</v>
      </c>
      <c r="H3" s="1">
        <f>MAX(Pilastri!D:D)</f>
        <v>5</v>
      </c>
      <c r="I3" s="52" t="str">
        <f>IF(H3&gt;6,"Attenzione: il foglio è fatto per max 6 piani","")</f>
        <v/>
      </c>
      <c r="N3" s="7"/>
      <c r="O3" s="4"/>
      <c r="P3" s="5"/>
      <c r="S3" s="1"/>
    </row>
    <row r="5" spans="1:30" x14ac:dyDescent="0.35">
      <c r="A5" s="21">
        <f ca="1">INDEX(Pilastri!$A$1:$K$10000,$B5,2)</f>
        <v>27</v>
      </c>
      <c r="B5" s="21">
        <f ca="1">MATCH(C2,INDIRECT("Pilastri!B1:B"&amp;TRIM(S1)),0)</f>
        <v>122</v>
      </c>
      <c r="C5" s="21">
        <f ca="1">INDEX(Pilastri!$A$1:$K$10000,$B5,4)</f>
        <v>5</v>
      </c>
      <c r="D5" s="21" t="str">
        <f ca="1">INDEX(Pilastri!$A$1:$K$10000,$B5,5)</f>
        <v>Msup</v>
      </c>
      <c r="E5" s="22">
        <f ca="1">INDEX(Pilastri!$A$1:$K$10000,$B5,6)</f>
        <v>29.661999999999999</v>
      </c>
      <c r="F5" s="22">
        <f ca="1">INDEX(Pilastri!$A$1:$K$10000,$B5,7)</f>
        <v>18.495000000000001</v>
      </c>
      <c r="G5" s="22">
        <f ca="1">INDEX(Pilastri!$A$1:$K$10000,$B5,8)</f>
        <v>22.797999999999998</v>
      </c>
      <c r="H5" s="22">
        <f ca="1">INDEX(Pilastri!$A$1:$K$10000,$B5,9)</f>
        <v>8.7919999999999998</v>
      </c>
      <c r="I5" s="22">
        <f ca="1">INDEX(Pilastri!$A$1:$K$10000,$B5,10)</f>
        <v>1.446</v>
      </c>
      <c r="J5" s="22">
        <f ca="1">INDEX(Pilastri!$A$1:$K$10000,$B5,11)</f>
        <v>2.1280000000000001</v>
      </c>
      <c r="K5" s="21">
        <f ca="1">INDEX(Pilastri!$A$1:$K$10000,$L5,2)</f>
        <v>27</v>
      </c>
      <c r="L5" s="21">
        <f ca="1">MATCH(C2,INDIRECT("Pilastri!B"&amp;TRIM(S2)&amp;":B10000"),0)+S1</f>
        <v>1022</v>
      </c>
      <c r="M5" s="21">
        <f ca="1">INDEX(Pilastri!$A$1:$K$10000,$L5,4)</f>
        <v>5</v>
      </c>
      <c r="N5" s="21" t="str">
        <f ca="1">INDEX(Pilastri!$A$1:$K$10000,$L5,5)</f>
        <v>Msup</v>
      </c>
      <c r="O5" s="22">
        <f ca="1">INDEX(Pilastri!$A$1:$K$10000,$L5,6)</f>
        <v>-33.375</v>
      </c>
      <c r="P5" s="22">
        <f ca="1">INDEX(Pilastri!$A$1:$K$10000,$L5,7)</f>
        <v>-22.913</v>
      </c>
      <c r="Q5" s="22">
        <f ca="1">INDEX(Pilastri!$A$1:$K$10000,$L5,8)</f>
        <v>-6.7050000000000001</v>
      </c>
      <c r="R5" s="22">
        <f ca="1">INDEX(Pilastri!$A$1:$K$10000,$L5,9)</f>
        <v>55.655999999999999</v>
      </c>
      <c r="S5" s="22">
        <f ca="1">INDEX(Pilastri!$A$1:$K$10000,$L5,10)</f>
        <v>5.851</v>
      </c>
      <c r="T5" s="22">
        <f ca="1">INDEX(Pilastri!$A$1:$K$10000,$L5,11)</f>
        <v>8.609</v>
      </c>
      <c r="U5" s="22"/>
      <c r="V5" s="38">
        <f ca="1">K5</f>
        <v>27</v>
      </c>
      <c r="W5" s="38"/>
      <c r="X5" s="39"/>
      <c r="Y5" s="39"/>
      <c r="Z5" s="39"/>
      <c r="AA5" s="39"/>
      <c r="AB5" s="39"/>
      <c r="AC5" s="39"/>
      <c r="AD5" s="40"/>
    </row>
    <row r="6" spans="1:30" x14ac:dyDescent="0.35">
      <c r="A6" s="23"/>
      <c r="B6" s="1">
        <f ca="1">B5+1</f>
        <v>123</v>
      </c>
      <c r="C6" s="24">
        <f ca="1">INDEX(Pilastri!$A$1:$K$10000,$B6,4)</f>
        <v>5</v>
      </c>
      <c r="D6" s="24" t="str">
        <f ca="1">INDEX(Pilastri!$A$1:$K$10000,$B6,5)</f>
        <v>Minf</v>
      </c>
      <c r="E6" s="25">
        <f ca="1">INDEX(Pilastri!$A$1:$K$10000,$B6,6)</f>
        <v>-28.143000000000001</v>
      </c>
      <c r="F6" s="25">
        <f ca="1">INDEX(Pilastri!$A$1:$K$10000,$B6,7)</f>
        <v>-17.53</v>
      </c>
      <c r="G6" s="25">
        <f ca="1">INDEX(Pilastri!$A$1:$K$10000,$B6,8)</f>
        <v>-21.187999999999999</v>
      </c>
      <c r="H6" s="25">
        <f ca="1">INDEX(Pilastri!$A$1:$K$10000,$B6,9)</f>
        <v>-8.1890000000000001</v>
      </c>
      <c r="I6" s="25">
        <f ca="1">INDEX(Pilastri!$A$1:$K$10000,$B6,10)</f>
        <v>-1.345</v>
      </c>
      <c r="J6" s="25">
        <f ca="1">INDEX(Pilastri!$A$1:$K$10000,$B6,11)</f>
        <v>-1.9790000000000001</v>
      </c>
      <c r="K6" s="24"/>
      <c r="L6" s="1">
        <f ca="1">L5+1</f>
        <v>1023</v>
      </c>
      <c r="M6" s="24">
        <f ca="1">INDEX(Pilastri!$A$1:$K$10000,$L6,4)</f>
        <v>5</v>
      </c>
      <c r="N6" s="24" t="str">
        <f ca="1">INDEX(Pilastri!$A$1:$K$10000,$L6,5)</f>
        <v>Minf</v>
      </c>
      <c r="O6" s="25">
        <f ca="1">INDEX(Pilastri!$A$1:$K$10000,$L6,6)</f>
        <v>34.951999999999998</v>
      </c>
      <c r="P6" s="25">
        <f ca="1">INDEX(Pilastri!$A$1:$K$10000,$L6,7)</f>
        <v>22.71</v>
      </c>
      <c r="Q6" s="25">
        <f ca="1">INDEX(Pilastri!$A$1:$K$10000,$L6,8)</f>
        <v>5.1130000000000004</v>
      </c>
      <c r="R6" s="25">
        <f ca="1">INDEX(Pilastri!$A$1:$K$10000,$L6,9)</f>
        <v>-30.36</v>
      </c>
      <c r="S6" s="25">
        <f ca="1">INDEX(Pilastri!$A$1:$K$10000,$L6,10)</f>
        <v>-2.722</v>
      </c>
      <c r="T6" s="25">
        <f ca="1">INDEX(Pilastri!$A$1:$K$10000,$L6,11)</f>
        <v>-4.0049999999999999</v>
      </c>
      <c r="U6" s="25"/>
      <c r="V6" s="41"/>
      <c r="W6" s="42"/>
      <c r="X6" s="41"/>
      <c r="Y6" s="41"/>
      <c r="Z6" s="41"/>
      <c r="AA6" s="41"/>
      <c r="AB6" s="41"/>
      <c r="AC6" s="41"/>
      <c r="AD6" s="43"/>
    </row>
    <row r="7" spans="1:30" x14ac:dyDescent="0.35">
      <c r="A7" s="23"/>
      <c r="B7" s="1">
        <f t="shared" ref="B7:B8" ca="1" si="0">B6+1</f>
        <v>124</v>
      </c>
      <c r="C7" s="24">
        <f ca="1">INDEX(Pilastri!$A$1:$K$10000,$B7,4)</f>
        <v>5</v>
      </c>
      <c r="D7" s="24" t="str">
        <f ca="1">INDEX(Pilastri!$A$1:$K$10000,$B7,5)</f>
        <v>V</v>
      </c>
      <c r="E7" s="25">
        <f ca="1">INDEX(Pilastri!$A$1:$K$10000,$B7,6)</f>
        <v>18.064</v>
      </c>
      <c r="F7" s="25">
        <f ca="1">INDEX(Pilastri!$A$1:$K$10000,$B7,7)</f>
        <v>11.257999999999999</v>
      </c>
      <c r="G7" s="25">
        <f ca="1">INDEX(Pilastri!$A$1:$K$10000,$B7,8)</f>
        <v>13.744</v>
      </c>
      <c r="H7" s="25">
        <f ca="1">INDEX(Pilastri!$A$1:$K$10000,$B7,9)</f>
        <v>5.306</v>
      </c>
      <c r="I7" s="25">
        <f ca="1">INDEX(Pilastri!$A$1:$K$10000,$B7,10)</f>
        <v>0.872</v>
      </c>
      <c r="J7" s="25">
        <f ca="1">INDEX(Pilastri!$A$1:$K$10000,$B7,11)</f>
        <v>1.2829999999999999</v>
      </c>
      <c r="K7" s="24"/>
      <c r="L7" s="1">
        <f t="shared" ref="L7:L8" ca="1" si="1">L6+1</f>
        <v>1024</v>
      </c>
      <c r="M7" s="24">
        <f ca="1">INDEX(Pilastri!$A$1:$K$10000,$L7,4)</f>
        <v>5</v>
      </c>
      <c r="N7" s="24" t="str">
        <f ca="1">INDEX(Pilastri!$A$1:$K$10000,$L7,5)</f>
        <v>V</v>
      </c>
      <c r="O7" s="25">
        <f ca="1">INDEX(Pilastri!$A$1:$K$10000,$L7,6)</f>
        <v>-21.352</v>
      </c>
      <c r="P7" s="25">
        <f ca="1">INDEX(Pilastri!$A$1:$K$10000,$L7,7)</f>
        <v>-14.257</v>
      </c>
      <c r="Q7" s="25">
        <f ca="1">INDEX(Pilastri!$A$1:$K$10000,$L7,8)</f>
        <v>-3.5409999999999999</v>
      </c>
      <c r="R7" s="25">
        <f ca="1">INDEX(Pilastri!$A$1:$K$10000,$L7,9)</f>
        <v>26.084</v>
      </c>
      <c r="S7" s="25">
        <f ca="1">INDEX(Pilastri!$A$1:$K$10000,$L7,10)</f>
        <v>2.6789999999999998</v>
      </c>
      <c r="T7" s="25">
        <f ca="1">INDEX(Pilastri!$A$1:$K$10000,$L7,11)</f>
        <v>3.9420000000000002</v>
      </c>
      <c r="U7" s="25"/>
      <c r="V7" s="41"/>
      <c r="W7" s="42"/>
      <c r="X7" s="41"/>
      <c r="Y7" s="41"/>
      <c r="Z7" s="41"/>
      <c r="AA7" s="41"/>
      <c r="AB7" s="41"/>
      <c r="AC7" s="41"/>
      <c r="AD7" s="43"/>
    </row>
    <row r="8" spans="1:30" x14ac:dyDescent="0.35">
      <c r="A8" s="23"/>
      <c r="B8" s="1">
        <f t="shared" ca="1" si="0"/>
        <v>125</v>
      </c>
      <c r="C8" s="24">
        <f ca="1">INDEX(Pilastri!$A$1:$K$10000,$B8,4)</f>
        <v>5</v>
      </c>
      <c r="D8" s="24" t="str">
        <f ca="1">INDEX(Pilastri!$A$1:$K$10000,$B8,5)</f>
        <v>N</v>
      </c>
      <c r="E8" s="25">
        <f ca="1">INDEX(Pilastri!$A$1:$K$10000,$B8,6)</f>
        <v>-59.423000000000002</v>
      </c>
      <c r="F8" s="25">
        <f ca="1">INDEX(Pilastri!$A$1:$K$10000,$B8,7)</f>
        <v>-37.094000000000001</v>
      </c>
      <c r="G8" s="25">
        <f ca="1">INDEX(Pilastri!$A$1:$K$10000,$B8,8)</f>
        <v>-14.157</v>
      </c>
      <c r="H8" s="25">
        <f ca="1">INDEX(Pilastri!$A$1:$K$10000,$B8,9)</f>
        <v>-5.4649999999999999</v>
      </c>
      <c r="I8" s="25">
        <f ca="1">INDEX(Pilastri!$A$1:$K$10000,$B8,10)</f>
        <v>-0.89900000000000002</v>
      </c>
      <c r="J8" s="25">
        <f ca="1">INDEX(Pilastri!$A$1:$K$10000,$B8,11)</f>
        <v>-1.3220000000000001</v>
      </c>
      <c r="K8" s="24"/>
      <c r="L8" s="1">
        <f t="shared" ca="1" si="1"/>
        <v>1025</v>
      </c>
      <c r="M8" s="24">
        <f ca="1">INDEX(Pilastri!$A$1:$K$10000,$L8,4)</f>
        <v>5</v>
      </c>
      <c r="N8" s="24" t="str">
        <f ca="1">INDEX(Pilastri!$A$1:$K$10000,$L8,5)</f>
        <v>N</v>
      </c>
      <c r="O8" s="25">
        <f ca="1">INDEX(Pilastri!$A$1:$K$10000,$L8,6)</f>
        <v>-48.220999999999997</v>
      </c>
      <c r="P8" s="25">
        <f ca="1">INDEX(Pilastri!$A$1:$K$10000,$L8,7)</f>
        <v>-33.235999999999997</v>
      </c>
      <c r="Q8" s="25">
        <f ca="1">INDEX(Pilastri!$A$1:$K$10000,$L8,8)</f>
        <v>-3.1459999999999999</v>
      </c>
      <c r="R8" s="25">
        <f ca="1">INDEX(Pilastri!$A$1:$K$10000,$L8,9)</f>
        <v>26.155000000000001</v>
      </c>
      <c r="S8" s="25">
        <f ca="1">INDEX(Pilastri!$A$1:$K$10000,$L8,10)</f>
        <v>2.75</v>
      </c>
      <c r="T8" s="25">
        <f ca="1">INDEX(Pilastri!$A$1:$K$10000,$L8,11)</f>
        <v>4.0460000000000003</v>
      </c>
      <c r="U8" s="25"/>
      <c r="V8" s="41"/>
      <c r="W8" s="42">
        <f ca="1">M8</f>
        <v>5</v>
      </c>
      <c r="X8" s="42" t="str">
        <f ca="1">N8</f>
        <v>N</v>
      </c>
      <c r="Y8" s="42">
        <f t="shared" ref="Y8:AD8" ca="1" si="2">E8+O8</f>
        <v>-107.64400000000001</v>
      </c>
      <c r="Z8" s="42">
        <f t="shared" ca="1" si="2"/>
        <v>-70.33</v>
      </c>
      <c r="AA8" s="42">
        <f t="shared" ca="1" si="2"/>
        <v>-17.303000000000001</v>
      </c>
      <c r="AB8" s="42">
        <f t="shared" ca="1" si="2"/>
        <v>20.69</v>
      </c>
      <c r="AC8" s="42">
        <f t="shared" ca="1" si="2"/>
        <v>1.851</v>
      </c>
      <c r="AD8" s="44">
        <f t="shared" ca="1" si="2"/>
        <v>2.7240000000000002</v>
      </c>
    </row>
    <row r="9" spans="1:30" x14ac:dyDescent="0.35">
      <c r="A9" s="23"/>
      <c r="B9" s="1">
        <f ca="1">IF(ROW(C9)-ROW(C$5)&gt;=4*$C$5,"",B8+1)</f>
        <v>126</v>
      </c>
      <c r="C9" s="24">
        <f ca="1">IF(B9="","",INDEX(Pilastri!$A$1:$K$10000,$B9,4))</f>
        <v>4</v>
      </c>
      <c r="D9" s="24" t="str">
        <f ca="1">IF(B9="","",INDEX(Pilastri!$A$1:$K$10000,$B9,5))</f>
        <v>Msup</v>
      </c>
      <c r="E9" s="25">
        <f ca="1">IF(C9="","",INDEX(Pilastri!$A$1:$K$10000,$B9,6))</f>
        <v>26.071000000000002</v>
      </c>
      <c r="F9" s="25">
        <f ca="1">IF(D9="","",INDEX(Pilastri!$A$1:$K$10000,$B9,7))</f>
        <v>16.207000000000001</v>
      </c>
      <c r="G9" s="25">
        <f ca="1">IF(E9="","",INDEX(Pilastri!$A$1:$K$10000,$B9,8))</f>
        <v>39.844999999999999</v>
      </c>
      <c r="H9" s="25">
        <f ca="1">IF(F9="","",INDEX(Pilastri!$A$1:$K$10000,$B9,9))</f>
        <v>14.959</v>
      </c>
      <c r="I9" s="25">
        <f ca="1">IF(G9="","",INDEX(Pilastri!$A$1:$K$10000,$B9,10))</f>
        <v>2.4289999999999998</v>
      </c>
      <c r="J9" s="25">
        <f ca="1">IF(H9="","",INDEX(Pilastri!$A$1:$K$10000,$B9,11))</f>
        <v>3.573</v>
      </c>
      <c r="K9" s="24"/>
      <c r="L9" s="1">
        <f ca="1">IF(ROW(M9)-ROW(M$5)&gt;=4*$C$5,"",L8+1)</f>
        <v>1026</v>
      </c>
      <c r="M9" s="24">
        <f ca="1">IF(L9="","",INDEX(Pilastri!$A$1:$K$10000,$L9,4))</f>
        <v>4</v>
      </c>
      <c r="N9" s="24" t="str">
        <f ca="1">IF(L9="","",INDEX(Pilastri!$A$1:$K$10000,$L9,5))</f>
        <v>Msup</v>
      </c>
      <c r="O9" s="25">
        <f ca="1">IF(M9="","",INDEX(Pilastri!$A$1:$K$10000,$L9,6))</f>
        <v>-35.75</v>
      </c>
      <c r="P9" s="25">
        <f ca="1">IF(N9="","",INDEX(Pilastri!$A$1:$K$10000,$L9,7))</f>
        <v>-22.433</v>
      </c>
      <c r="Q9" s="25">
        <f ca="1">IF(O9="","",INDEX(Pilastri!$A$1:$K$10000,$L9,8))</f>
        <v>-12.704000000000001</v>
      </c>
      <c r="R9" s="25">
        <f ca="1">IF(P9="","",INDEX(Pilastri!$A$1:$K$10000,$L9,9))</f>
        <v>116.65600000000001</v>
      </c>
      <c r="S9" s="25">
        <f ca="1">IF(Q9="","",INDEX(Pilastri!$A$1:$K$10000,$L9,10))</f>
        <v>11.847</v>
      </c>
      <c r="T9" s="25">
        <f ca="1">IF(R9="","",INDEX(Pilastri!$A$1:$K$10000,$L9,11))</f>
        <v>17.428999999999998</v>
      </c>
      <c r="U9" s="25"/>
      <c r="V9" s="41"/>
      <c r="W9" s="42"/>
      <c r="X9" s="41"/>
      <c r="Y9" s="41"/>
      <c r="Z9" s="41"/>
      <c r="AA9" s="41"/>
      <c r="AB9" s="41"/>
      <c r="AC9" s="41"/>
      <c r="AD9" s="43"/>
    </row>
    <row r="10" spans="1:30" x14ac:dyDescent="0.35">
      <c r="A10" s="23"/>
      <c r="B10" s="24">
        <f t="shared" ref="B10:B28" ca="1" si="3">IF(ROW(C10)-ROW(C$5)&gt;=4*$C$5,"",B9+1)</f>
        <v>127</v>
      </c>
      <c r="C10" s="24">
        <f ca="1">IF(B10="","",INDEX(Pilastri!$A$1:$K$10000,$B10,4))</f>
        <v>4</v>
      </c>
      <c r="D10" s="24" t="str">
        <f ca="1">IF(B10="","",INDEX(Pilastri!$A$1:$K$10000,$B10,5))</f>
        <v>Minf</v>
      </c>
      <c r="E10" s="25">
        <f ca="1">IF(C10="","",INDEX(Pilastri!$A$1:$K$10000,$B10,6))</f>
        <v>-25.715</v>
      </c>
      <c r="F10" s="25">
        <f ca="1">IF(D10="","",INDEX(Pilastri!$A$1:$K$10000,$B10,7))</f>
        <v>-15.989000000000001</v>
      </c>
      <c r="G10" s="25">
        <f ca="1">IF(E10="","",INDEX(Pilastri!$A$1:$K$10000,$B10,8))</f>
        <v>-37.591000000000001</v>
      </c>
      <c r="H10" s="25">
        <f ca="1">IF(F10="","",INDEX(Pilastri!$A$1:$K$10000,$B10,9))</f>
        <v>-14.141</v>
      </c>
      <c r="I10" s="25">
        <f ca="1">IF(G10="","",INDEX(Pilastri!$A$1:$K$10000,$B10,10))</f>
        <v>-2.302</v>
      </c>
      <c r="J10" s="25">
        <f ca="1">IF(H10="","",INDEX(Pilastri!$A$1:$K$10000,$B10,11))</f>
        <v>-3.3860000000000001</v>
      </c>
      <c r="K10" s="24"/>
      <c r="L10" s="24">
        <f t="shared" ref="L10:L28" ca="1" si="4">IF(ROW(M10)-ROW(M$5)&gt;=4*$C$5,"",L9+1)</f>
        <v>1027</v>
      </c>
      <c r="M10" s="24">
        <f ca="1">IF(L10="","",INDEX(Pilastri!$A$1:$K$10000,$L10,4))</f>
        <v>4</v>
      </c>
      <c r="N10" s="24" t="str">
        <f ca="1">IF(L10="","",INDEX(Pilastri!$A$1:$K$10000,$L10,5))</f>
        <v>Minf</v>
      </c>
      <c r="O10" s="25">
        <f ca="1">IF(M10="","",INDEX(Pilastri!$A$1:$K$10000,$L10,6))</f>
        <v>34.936</v>
      </c>
      <c r="P10" s="25">
        <f ca="1">IF(N10="","",INDEX(Pilastri!$A$1:$K$10000,$L10,7))</f>
        <v>22.161999999999999</v>
      </c>
      <c r="Q10" s="25">
        <f ca="1">IF(O10="","",INDEX(Pilastri!$A$1:$K$10000,$L10,8))</f>
        <v>7.9969999999999999</v>
      </c>
      <c r="R10" s="25">
        <f ca="1">IF(P10="","",INDEX(Pilastri!$A$1:$K$10000,$L10,9))</f>
        <v>-68.626999999999995</v>
      </c>
      <c r="S10" s="25">
        <f ca="1">IF(Q10="","",INDEX(Pilastri!$A$1:$K$10000,$L10,10))</f>
        <v>-6.9909999999999997</v>
      </c>
      <c r="T10" s="25">
        <f ca="1">IF(R10="","",INDEX(Pilastri!$A$1:$K$10000,$L10,11))</f>
        <v>-10.286</v>
      </c>
      <c r="U10" s="28"/>
      <c r="V10" s="41"/>
      <c r="W10" s="42"/>
      <c r="X10" s="41"/>
      <c r="Y10" s="41"/>
      <c r="Z10" s="41"/>
      <c r="AA10" s="41"/>
      <c r="AB10" s="41"/>
      <c r="AC10" s="41"/>
      <c r="AD10" s="43"/>
    </row>
    <row r="11" spans="1:30" x14ac:dyDescent="0.35">
      <c r="A11" s="23"/>
      <c r="B11" s="24">
        <f t="shared" ca="1" si="3"/>
        <v>128</v>
      </c>
      <c r="C11" s="24">
        <f ca="1">IF(B11="","",INDEX(Pilastri!$A$1:$K$10000,$B11,4))</f>
        <v>4</v>
      </c>
      <c r="D11" s="24" t="str">
        <f ca="1">IF(B11="","",INDEX(Pilastri!$A$1:$K$10000,$B11,5))</f>
        <v>V</v>
      </c>
      <c r="E11" s="25">
        <f ca="1">IF(C11="","",INDEX(Pilastri!$A$1:$K$10000,$B11,6))</f>
        <v>16.183</v>
      </c>
      <c r="F11" s="25">
        <f ca="1">IF(D11="","",INDEX(Pilastri!$A$1:$K$10000,$B11,7))</f>
        <v>10.061</v>
      </c>
      <c r="G11" s="25">
        <f ca="1">IF(E11="","",INDEX(Pilastri!$A$1:$K$10000,$B11,8))</f>
        <v>24.196999999999999</v>
      </c>
      <c r="H11" s="25">
        <f ca="1">IF(F11="","",INDEX(Pilastri!$A$1:$K$10000,$B11,9))</f>
        <v>9.093</v>
      </c>
      <c r="I11" s="25">
        <f ca="1">IF(G11="","",INDEX(Pilastri!$A$1:$K$10000,$B11,10))</f>
        <v>1.478</v>
      </c>
      <c r="J11" s="25">
        <f ca="1">IF(H11="","",INDEX(Pilastri!$A$1:$K$10000,$B11,11))</f>
        <v>2.1749999999999998</v>
      </c>
      <c r="K11" s="24"/>
      <c r="L11" s="24">
        <f t="shared" ca="1" si="4"/>
        <v>1028</v>
      </c>
      <c r="M11" s="24">
        <f ca="1">IF(L11="","",INDEX(Pilastri!$A$1:$K$10000,$L11,4))</f>
        <v>4</v>
      </c>
      <c r="N11" s="24" t="str">
        <f ca="1">IF(L11="","",INDEX(Pilastri!$A$1:$K$10000,$L11,5))</f>
        <v>V</v>
      </c>
      <c r="O11" s="25">
        <f ca="1">IF(M11="","",INDEX(Pilastri!$A$1:$K$10000,$L11,6))</f>
        <v>-22.088999999999999</v>
      </c>
      <c r="P11" s="25">
        <f ca="1">IF(N11="","",INDEX(Pilastri!$A$1:$K$10000,$L11,7))</f>
        <v>-13.936</v>
      </c>
      <c r="Q11" s="25">
        <f ca="1">IF(O11="","",INDEX(Pilastri!$A$1:$K$10000,$L11,8))</f>
        <v>-6.3639999999999999</v>
      </c>
      <c r="R11" s="25">
        <f ca="1">IF(P11="","",INDEX(Pilastri!$A$1:$K$10000,$L11,9))</f>
        <v>57.447000000000003</v>
      </c>
      <c r="S11" s="25">
        <f ca="1">IF(Q11="","",INDEX(Pilastri!$A$1:$K$10000,$L11,10))</f>
        <v>5.8869999999999996</v>
      </c>
      <c r="T11" s="25">
        <f ca="1">IF(R11="","",INDEX(Pilastri!$A$1:$K$10000,$L11,11))</f>
        <v>8.6609999999999996</v>
      </c>
      <c r="U11" s="28"/>
      <c r="V11" s="41"/>
      <c r="W11" s="42"/>
      <c r="X11" s="41"/>
      <c r="Y11" s="41"/>
      <c r="Z11" s="41"/>
      <c r="AA11" s="41"/>
      <c r="AB11" s="41"/>
      <c r="AC11" s="41"/>
      <c r="AD11" s="43"/>
    </row>
    <row r="12" spans="1:30" x14ac:dyDescent="0.35">
      <c r="A12" s="23"/>
      <c r="B12" s="24">
        <f t="shared" ca="1" si="3"/>
        <v>129</v>
      </c>
      <c r="C12" s="24">
        <f ca="1">IF(B12="","",INDEX(Pilastri!$A$1:$K$10000,$B12,4))</f>
        <v>4</v>
      </c>
      <c r="D12" s="24" t="str">
        <f ca="1">IF(B12="","",INDEX(Pilastri!$A$1:$K$10000,$B12,5))</f>
        <v>N</v>
      </c>
      <c r="E12" s="25">
        <f ca="1">IF(C12="","",INDEX(Pilastri!$A$1:$K$10000,$B12,6))</f>
        <v>-157.76</v>
      </c>
      <c r="F12" s="25">
        <f ca="1">IF(D12="","",INDEX(Pilastri!$A$1:$K$10000,$B12,7))</f>
        <v>-98.245999999999995</v>
      </c>
      <c r="G12" s="25">
        <f ca="1">IF(E12="","",INDEX(Pilastri!$A$1:$K$10000,$B12,8))</f>
        <v>-51.704000000000001</v>
      </c>
      <c r="H12" s="25">
        <f ca="1">IF(F12="","",INDEX(Pilastri!$A$1:$K$10000,$B12,9))</f>
        <v>-19.757999999999999</v>
      </c>
      <c r="I12" s="25">
        <f ca="1">IF(G12="","",INDEX(Pilastri!$A$1:$K$10000,$B12,10))</f>
        <v>-3.2490000000000001</v>
      </c>
      <c r="J12" s="25">
        <f ca="1">IF(H12="","",INDEX(Pilastri!$A$1:$K$10000,$B12,11))</f>
        <v>-4.7789999999999999</v>
      </c>
      <c r="K12" s="24"/>
      <c r="L12" s="24">
        <f t="shared" ca="1" si="4"/>
        <v>1029</v>
      </c>
      <c r="M12" s="24">
        <f ca="1">IF(L12="","",INDEX(Pilastri!$A$1:$K$10000,$L12,4))</f>
        <v>4</v>
      </c>
      <c r="N12" s="24" t="str">
        <f ca="1">IF(L12="","",INDEX(Pilastri!$A$1:$K$10000,$L12,5))</f>
        <v>N</v>
      </c>
      <c r="O12" s="25">
        <f ca="1">IF(M12="","",INDEX(Pilastri!$A$1:$K$10000,$L12,6))</f>
        <v>-151.84899999999999</v>
      </c>
      <c r="P12" s="25">
        <f ca="1">IF(N12="","",INDEX(Pilastri!$A$1:$K$10000,$L12,7))</f>
        <v>-98.63</v>
      </c>
      <c r="Q12" s="25">
        <f ca="1">IF(O12="","",INDEX(Pilastri!$A$1:$K$10000,$L12,8))</f>
        <v>-10.430999999999999</v>
      </c>
      <c r="R12" s="25">
        <f ca="1">IF(P12="","",INDEX(Pilastri!$A$1:$K$10000,$L12,9))</f>
        <v>91.599000000000004</v>
      </c>
      <c r="S12" s="25">
        <f ca="1">IF(Q12="","",INDEX(Pilastri!$A$1:$K$10000,$L12,10))</f>
        <v>9.6189999999999998</v>
      </c>
      <c r="T12" s="25">
        <f ca="1">IF(R12="","",INDEX(Pilastri!$A$1:$K$10000,$L12,11))</f>
        <v>14.151</v>
      </c>
      <c r="U12" s="28"/>
      <c r="V12" s="41"/>
      <c r="W12" s="42">
        <f ca="1">M12</f>
        <v>4</v>
      </c>
      <c r="X12" s="42" t="str">
        <f ca="1">N12</f>
        <v>N</v>
      </c>
      <c r="Y12" s="42">
        <f t="shared" ref="Y12:AD12" ca="1" si="5">E12+O12</f>
        <v>-309.60899999999998</v>
      </c>
      <c r="Z12" s="42">
        <f t="shared" ca="1" si="5"/>
        <v>-196.87599999999998</v>
      </c>
      <c r="AA12" s="42">
        <f t="shared" ca="1" si="5"/>
        <v>-62.134999999999998</v>
      </c>
      <c r="AB12" s="42">
        <f t="shared" ca="1" si="5"/>
        <v>71.841000000000008</v>
      </c>
      <c r="AC12" s="42">
        <f t="shared" ca="1" si="5"/>
        <v>6.3699999999999992</v>
      </c>
      <c r="AD12" s="44">
        <f t="shared" ca="1" si="5"/>
        <v>9.3719999999999999</v>
      </c>
    </row>
    <row r="13" spans="1:30" x14ac:dyDescent="0.35">
      <c r="A13" s="23"/>
      <c r="B13" s="24">
        <f t="shared" ca="1" si="3"/>
        <v>130</v>
      </c>
      <c r="C13" s="24">
        <f ca="1">IF(B13="","",INDEX(Pilastri!$A$1:$K$10000,$B13,4))</f>
        <v>3</v>
      </c>
      <c r="D13" s="24" t="str">
        <f ca="1">IF(B13="","",INDEX(Pilastri!$A$1:$K$10000,$B13,5))</f>
        <v>Msup</v>
      </c>
      <c r="E13" s="25">
        <f ca="1">IF(C13="","",INDEX(Pilastri!$A$1:$K$10000,$B13,6))</f>
        <v>24.655999999999999</v>
      </c>
      <c r="F13" s="25">
        <f ca="1">IF(D13="","",INDEX(Pilastri!$A$1:$K$10000,$B13,7))</f>
        <v>15.327</v>
      </c>
      <c r="G13" s="25">
        <f ca="1">IF(E13="","",INDEX(Pilastri!$A$1:$K$10000,$B13,8))</f>
        <v>55.124000000000002</v>
      </c>
      <c r="H13" s="25">
        <f ca="1">IF(F13="","",INDEX(Pilastri!$A$1:$K$10000,$B13,9))</f>
        <v>20.582000000000001</v>
      </c>
      <c r="I13" s="25">
        <f ca="1">IF(G13="","",INDEX(Pilastri!$A$1:$K$10000,$B13,10))</f>
        <v>3.2749999999999999</v>
      </c>
      <c r="J13" s="25">
        <f ca="1">IF(H13="","",INDEX(Pilastri!$A$1:$K$10000,$B13,11))</f>
        <v>4.819</v>
      </c>
      <c r="K13" s="24"/>
      <c r="L13" s="24">
        <f t="shared" ca="1" si="4"/>
        <v>1030</v>
      </c>
      <c r="M13" s="24">
        <f ca="1">IF(L13="","",INDEX(Pilastri!$A$1:$K$10000,$L13,4))</f>
        <v>3</v>
      </c>
      <c r="N13" s="24" t="str">
        <f ca="1">IF(L13="","",INDEX(Pilastri!$A$1:$K$10000,$L13,5))</f>
        <v>Msup</v>
      </c>
      <c r="O13" s="25">
        <f ca="1">IF(M13="","",INDEX(Pilastri!$A$1:$K$10000,$L13,6))</f>
        <v>-34.889000000000003</v>
      </c>
      <c r="P13" s="25">
        <f ca="1">IF(N13="","",INDEX(Pilastri!$A$1:$K$10000,$L13,7))</f>
        <v>-22.184000000000001</v>
      </c>
      <c r="Q13" s="25">
        <f ca="1">IF(O13="","",INDEX(Pilastri!$A$1:$K$10000,$L13,8))</f>
        <v>-15.628</v>
      </c>
      <c r="R13" s="25">
        <f ca="1">IF(P13="","",INDEX(Pilastri!$A$1:$K$10000,$L13,9))</f>
        <v>144.93799999999999</v>
      </c>
      <c r="S13" s="25">
        <f ca="1">IF(Q13="","",INDEX(Pilastri!$A$1:$K$10000,$L13,10))</f>
        <v>14.44</v>
      </c>
      <c r="T13" s="25">
        <f ca="1">IF(R13="","",INDEX(Pilastri!$A$1:$K$10000,$L13,11))</f>
        <v>21.245000000000001</v>
      </c>
      <c r="U13" s="28"/>
      <c r="V13" s="41"/>
      <c r="W13" s="42"/>
      <c r="X13" s="41"/>
      <c r="Y13" s="41"/>
      <c r="Z13" s="41"/>
      <c r="AA13" s="41"/>
      <c r="AB13" s="41"/>
      <c r="AC13" s="41"/>
      <c r="AD13" s="43"/>
    </row>
    <row r="14" spans="1:30" x14ac:dyDescent="0.35">
      <c r="A14" s="23"/>
      <c r="B14" s="24">
        <f t="shared" ca="1" si="3"/>
        <v>131</v>
      </c>
      <c r="C14" s="24">
        <f ca="1">IF(B14="","",INDEX(Pilastri!$A$1:$K$10000,$B14,4))</f>
        <v>3</v>
      </c>
      <c r="D14" s="24" t="str">
        <f ca="1">IF(B14="","",INDEX(Pilastri!$A$1:$K$10000,$B14,5))</f>
        <v>Minf</v>
      </c>
      <c r="E14" s="25">
        <f ca="1">IF(C14="","",INDEX(Pilastri!$A$1:$K$10000,$B14,6))</f>
        <v>-24.015000000000001</v>
      </c>
      <c r="F14" s="25">
        <f ca="1">IF(D14="","",INDEX(Pilastri!$A$1:$K$10000,$B14,7))</f>
        <v>-14.914999999999999</v>
      </c>
      <c r="G14" s="25">
        <f ca="1">IF(E14="","",INDEX(Pilastri!$A$1:$K$10000,$B14,8))</f>
        <v>-53.320999999999998</v>
      </c>
      <c r="H14" s="25">
        <f ca="1">IF(F14="","",INDEX(Pilastri!$A$1:$K$10000,$B14,9))</f>
        <v>-19.969000000000001</v>
      </c>
      <c r="I14" s="25">
        <f ca="1">IF(G14="","",INDEX(Pilastri!$A$1:$K$10000,$B14,10))</f>
        <v>-3.1819999999999999</v>
      </c>
      <c r="J14" s="25">
        <f ca="1">IF(H14="","",INDEX(Pilastri!$A$1:$K$10000,$B14,11))</f>
        <v>-4.681</v>
      </c>
      <c r="K14" s="24"/>
      <c r="L14" s="24">
        <f t="shared" ca="1" si="4"/>
        <v>1031</v>
      </c>
      <c r="M14" s="24">
        <f ca="1">IF(L14="","",INDEX(Pilastri!$A$1:$K$10000,$L14,4))</f>
        <v>3</v>
      </c>
      <c r="N14" s="24" t="str">
        <f ca="1">IF(L14="","",INDEX(Pilastri!$A$1:$K$10000,$L14,5))</f>
        <v>Minf</v>
      </c>
      <c r="O14" s="25">
        <f ca="1">IF(M14="","",INDEX(Pilastri!$A$1:$K$10000,$L14,6))</f>
        <v>37.215000000000003</v>
      </c>
      <c r="P14" s="25">
        <f ca="1">IF(N14="","",INDEX(Pilastri!$A$1:$K$10000,$L14,7))</f>
        <v>23.405000000000001</v>
      </c>
      <c r="Q14" s="25">
        <f ca="1">IF(O14="","",INDEX(Pilastri!$A$1:$K$10000,$L14,8))</f>
        <v>12.212999999999999</v>
      </c>
      <c r="R14" s="25">
        <f ca="1">IF(P14="","",INDEX(Pilastri!$A$1:$K$10000,$L14,9))</f>
        <v>-111.703</v>
      </c>
      <c r="S14" s="25">
        <f ca="1">IF(Q14="","",INDEX(Pilastri!$A$1:$K$10000,$L14,10))</f>
        <v>-11.284000000000001</v>
      </c>
      <c r="T14" s="25">
        <f ca="1">IF(R14="","",INDEX(Pilastri!$A$1:$K$10000,$L14,11))</f>
        <v>-16.600999999999999</v>
      </c>
      <c r="U14" s="28"/>
      <c r="V14" s="41"/>
      <c r="W14" s="42"/>
      <c r="X14" s="41"/>
      <c r="Y14" s="41"/>
      <c r="Z14" s="41"/>
      <c r="AA14" s="41"/>
      <c r="AB14" s="41"/>
      <c r="AC14" s="41"/>
      <c r="AD14" s="43"/>
    </row>
    <row r="15" spans="1:30" x14ac:dyDescent="0.35">
      <c r="A15" s="23"/>
      <c r="B15" s="24">
        <f t="shared" ca="1" si="3"/>
        <v>132</v>
      </c>
      <c r="C15" s="24">
        <f ca="1">IF(B15="","",INDEX(Pilastri!$A$1:$K$10000,$B15,4))</f>
        <v>3</v>
      </c>
      <c r="D15" s="24" t="str">
        <f ca="1">IF(B15="","",INDEX(Pilastri!$A$1:$K$10000,$B15,5))</f>
        <v>V</v>
      </c>
      <c r="E15" s="25">
        <f ca="1">IF(C15="","",INDEX(Pilastri!$A$1:$K$10000,$B15,6))</f>
        <v>15.21</v>
      </c>
      <c r="F15" s="25">
        <f ca="1">IF(D15="","",INDEX(Pilastri!$A$1:$K$10000,$B15,7))</f>
        <v>9.4510000000000005</v>
      </c>
      <c r="G15" s="25">
        <f ca="1">IF(E15="","",INDEX(Pilastri!$A$1:$K$10000,$B15,8))</f>
        <v>33.887</v>
      </c>
      <c r="H15" s="25">
        <f ca="1">IF(F15="","",INDEX(Pilastri!$A$1:$K$10000,$B15,9))</f>
        <v>12.672000000000001</v>
      </c>
      <c r="I15" s="25">
        <f ca="1">IF(G15="","",INDEX(Pilastri!$A$1:$K$10000,$B15,10))</f>
        <v>2.0179999999999998</v>
      </c>
      <c r="J15" s="25">
        <f ca="1">IF(H15="","",INDEX(Pilastri!$A$1:$K$10000,$B15,11))</f>
        <v>2.9689999999999999</v>
      </c>
      <c r="K15" s="24"/>
      <c r="L15" s="24">
        <f t="shared" ca="1" si="4"/>
        <v>1032</v>
      </c>
      <c r="M15" s="24">
        <f ca="1">IF(L15="","",INDEX(Pilastri!$A$1:$K$10000,$L15,4))</f>
        <v>3</v>
      </c>
      <c r="N15" s="24" t="str">
        <f ca="1">IF(L15="","",INDEX(Pilastri!$A$1:$K$10000,$L15,5))</f>
        <v>V</v>
      </c>
      <c r="O15" s="25">
        <f ca="1">IF(M15="","",INDEX(Pilastri!$A$1:$K$10000,$L15,6))</f>
        <v>-22.533000000000001</v>
      </c>
      <c r="P15" s="25">
        <f ca="1">IF(N15="","",INDEX(Pilastri!$A$1:$K$10000,$L15,7))</f>
        <v>-14.246</v>
      </c>
      <c r="Q15" s="25">
        <f ca="1">IF(O15="","",INDEX(Pilastri!$A$1:$K$10000,$L15,8))</f>
        <v>-8.6509999999999998</v>
      </c>
      <c r="R15" s="25">
        <f ca="1">IF(P15="","",INDEX(Pilastri!$A$1:$K$10000,$L15,9))</f>
        <v>79.912999999999997</v>
      </c>
      <c r="S15" s="25">
        <f ca="1">IF(Q15="","",INDEX(Pilastri!$A$1:$K$10000,$L15,10))</f>
        <v>8.0389999999999997</v>
      </c>
      <c r="T15" s="25">
        <f ca="1">IF(R15="","",INDEX(Pilastri!$A$1:$K$10000,$L15,11))</f>
        <v>11.827</v>
      </c>
      <c r="U15" s="28"/>
      <c r="V15" s="41"/>
      <c r="W15" s="42"/>
      <c r="X15" s="41"/>
      <c r="Y15" s="41"/>
      <c r="Z15" s="41"/>
      <c r="AA15" s="41"/>
      <c r="AB15" s="41"/>
      <c r="AC15" s="41"/>
      <c r="AD15" s="43"/>
    </row>
    <row r="16" spans="1:30" x14ac:dyDescent="0.35">
      <c r="A16" s="23"/>
      <c r="B16" s="24">
        <f t="shared" ca="1" si="3"/>
        <v>133</v>
      </c>
      <c r="C16" s="24">
        <f ca="1">IF(B16="","",INDEX(Pilastri!$A$1:$K$10000,$B16,4))</f>
        <v>3</v>
      </c>
      <c r="D16" s="24" t="str">
        <f ca="1">IF(B16="","",INDEX(Pilastri!$A$1:$K$10000,$B16,5))</f>
        <v>N</v>
      </c>
      <c r="E16" s="25">
        <f ca="1">IF(C16="","",INDEX(Pilastri!$A$1:$K$10000,$B16,6))</f>
        <v>-253.70099999999999</v>
      </c>
      <c r="F16" s="25">
        <f ca="1">IF(D16="","",INDEX(Pilastri!$A$1:$K$10000,$B16,7))</f>
        <v>-157.893</v>
      </c>
      <c r="G16" s="25">
        <f ca="1">IF(E16="","",INDEX(Pilastri!$A$1:$K$10000,$B16,8))</f>
        <v>-109.15300000000001</v>
      </c>
      <c r="H16" s="25">
        <f ca="1">IF(F16="","",INDEX(Pilastri!$A$1:$K$10000,$B16,9))</f>
        <v>-41.308999999999997</v>
      </c>
      <c r="I16" s="25">
        <f ca="1">IF(G16="","",INDEX(Pilastri!$A$1:$K$10000,$B16,10))</f>
        <v>-6.7489999999999997</v>
      </c>
      <c r="J16" s="25">
        <f ca="1">IF(H16="","",INDEX(Pilastri!$A$1:$K$10000,$B16,11))</f>
        <v>-9.93</v>
      </c>
      <c r="K16" s="24"/>
      <c r="L16" s="24">
        <f t="shared" ca="1" si="4"/>
        <v>1033</v>
      </c>
      <c r="M16" s="24">
        <f ca="1">IF(L16="","",INDEX(Pilastri!$A$1:$K$10000,$L16,4))</f>
        <v>3</v>
      </c>
      <c r="N16" s="24" t="str">
        <f ca="1">IF(L16="","",INDEX(Pilastri!$A$1:$K$10000,$L16,5))</f>
        <v>N</v>
      </c>
      <c r="O16" s="25">
        <f ca="1">IF(M16="","",INDEX(Pilastri!$A$1:$K$10000,$L16,6))</f>
        <v>-254.797</v>
      </c>
      <c r="P16" s="25">
        <f ca="1">IF(N16="","",INDEX(Pilastri!$A$1:$K$10000,$L16,7))</f>
        <v>-163.53299999999999</v>
      </c>
      <c r="Q16" s="25">
        <f ca="1">IF(O16="","",INDEX(Pilastri!$A$1:$K$10000,$L16,8))</f>
        <v>-20.783999999999999</v>
      </c>
      <c r="R16" s="25">
        <f ca="1">IF(P16="","",INDEX(Pilastri!$A$1:$K$10000,$L16,9))</f>
        <v>188.95599999999999</v>
      </c>
      <c r="S16" s="25">
        <f ca="1">IF(Q16="","",INDEX(Pilastri!$A$1:$K$10000,$L16,10))</f>
        <v>19.693999999999999</v>
      </c>
      <c r="T16" s="25">
        <f ca="1">IF(R16="","",INDEX(Pilastri!$A$1:$K$10000,$L16,11))</f>
        <v>28.972999999999999</v>
      </c>
      <c r="U16" s="28"/>
      <c r="V16" s="41"/>
      <c r="W16" s="42">
        <f ca="1">M16</f>
        <v>3</v>
      </c>
      <c r="X16" s="42" t="str">
        <f ca="1">N16</f>
        <v>N</v>
      </c>
      <c r="Y16" s="42">
        <f t="shared" ref="Y16:AD16" ca="1" si="6">E16+O16</f>
        <v>-508.49799999999999</v>
      </c>
      <c r="Z16" s="42">
        <f t="shared" ca="1" si="6"/>
        <v>-321.42599999999999</v>
      </c>
      <c r="AA16" s="42">
        <f t="shared" ca="1" si="6"/>
        <v>-129.93700000000001</v>
      </c>
      <c r="AB16" s="42">
        <f t="shared" ca="1" si="6"/>
        <v>147.64699999999999</v>
      </c>
      <c r="AC16" s="42">
        <f t="shared" ca="1" si="6"/>
        <v>12.945</v>
      </c>
      <c r="AD16" s="44">
        <f t="shared" ca="1" si="6"/>
        <v>19.042999999999999</v>
      </c>
    </row>
    <row r="17" spans="1:30" x14ac:dyDescent="0.35">
      <c r="A17" s="23"/>
      <c r="B17" s="24">
        <f t="shared" ca="1" si="3"/>
        <v>134</v>
      </c>
      <c r="C17" s="24">
        <f ca="1">IF(B17="","",INDEX(Pilastri!$A$1:$K$10000,$B17,4))</f>
        <v>2</v>
      </c>
      <c r="D17" s="24" t="str">
        <f ca="1">IF(B17="","",INDEX(Pilastri!$A$1:$K$10000,$B17,5))</f>
        <v>Msup</v>
      </c>
      <c r="E17" s="25">
        <f ca="1">IF(C17="","",INDEX(Pilastri!$A$1:$K$10000,$B17,6))</f>
        <v>20.670999999999999</v>
      </c>
      <c r="F17" s="25">
        <f ca="1">IF(D17="","",INDEX(Pilastri!$A$1:$K$10000,$B17,7))</f>
        <v>12.951000000000001</v>
      </c>
      <c r="G17" s="25">
        <f ca="1">IF(E17="","",INDEX(Pilastri!$A$1:$K$10000,$B17,8))</f>
        <v>66.311999999999998</v>
      </c>
      <c r="H17" s="25">
        <f ca="1">IF(F17="","",INDEX(Pilastri!$A$1:$K$10000,$B17,9))</f>
        <v>24.266999999999999</v>
      </c>
      <c r="I17" s="25">
        <f ca="1">IF(G17="","",INDEX(Pilastri!$A$1:$K$10000,$B17,10))</f>
        <v>3.8439999999999999</v>
      </c>
      <c r="J17" s="25">
        <f ca="1">IF(H17="","",INDEX(Pilastri!$A$1:$K$10000,$B17,11))</f>
        <v>5.6550000000000002</v>
      </c>
      <c r="K17" s="24"/>
      <c r="L17" s="24">
        <f t="shared" ca="1" si="4"/>
        <v>1034</v>
      </c>
      <c r="M17" s="24">
        <f ca="1">IF(L17="","",INDEX(Pilastri!$A$1:$K$10000,$L17,4))</f>
        <v>2</v>
      </c>
      <c r="N17" s="24" t="str">
        <f ca="1">IF(L17="","",INDEX(Pilastri!$A$1:$K$10000,$L17,5))</f>
        <v>Msup</v>
      </c>
      <c r="O17" s="25">
        <f ca="1">IF(M17="","",INDEX(Pilastri!$A$1:$K$10000,$L17,6))</f>
        <v>-29.071000000000002</v>
      </c>
      <c r="P17" s="25">
        <f ca="1">IF(N17="","",INDEX(Pilastri!$A$1:$K$10000,$L17,7))</f>
        <v>-18.699000000000002</v>
      </c>
      <c r="Q17" s="25">
        <f ca="1">IF(O17="","",INDEX(Pilastri!$A$1:$K$10000,$L17,8))</f>
        <v>-16.39</v>
      </c>
      <c r="R17" s="25">
        <f ca="1">IF(P17="","",INDEX(Pilastri!$A$1:$K$10000,$L17,9))</f>
        <v>153.178</v>
      </c>
      <c r="S17" s="25">
        <f ca="1">IF(Q17="","",INDEX(Pilastri!$A$1:$K$10000,$L17,10))</f>
        <v>15.13</v>
      </c>
      <c r="T17" s="25">
        <f ca="1">IF(R17="","",INDEX(Pilastri!$A$1:$K$10000,$L17,11))</f>
        <v>22.259</v>
      </c>
      <c r="U17" s="28"/>
      <c r="V17" s="41"/>
      <c r="W17" s="42"/>
      <c r="X17" s="41"/>
      <c r="Y17" s="41"/>
      <c r="Z17" s="41"/>
      <c r="AA17" s="41"/>
      <c r="AB17" s="41"/>
      <c r="AC17" s="41"/>
      <c r="AD17" s="43"/>
    </row>
    <row r="18" spans="1:30" x14ac:dyDescent="0.35">
      <c r="A18" s="23"/>
      <c r="B18" s="24">
        <f t="shared" ca="1" si="3"/>
        <v>135</v>
      </c>
      <c r="C18" s="24">
        <f ca="1">IF(B18="","",INDEX(Pilastri!$A$1:$K$10000,$B18,4))</f>
        <v>2</v>
      </c>
      <c r="D18" s="24" t="str">
        <f ca="1">IF(B18="","",INDEX(Pilastri!$A$1:$K$10000,$B18,5))</f>
        <v>Minf</v>
      </c>
      <c r="E18" s="25">
        <f ca="1">IF(C18="","",INDEX(Pilastri!$A$1:$K$10000,$B18,6))</f>
        <v>-18.251000000000001</v>
      </c>
      <c r="F18" s="25">
        <f ca="1">IF(D18="","",INDEX(Pilastri!$A$1:$K$10000,$B18,7))</f>
        <v>-11.558</v>
      </c>
      <c r="G18" s="25">
        <f ca="1">IF(E18="","",INDEX(Pilastri!$A$1:$K$10000,$B18,8))</f>
        <v>-67.751999999999995</v>
      </c>
      <c r="H18" s="25">
        <f ca="1">IF(F18="","",INDEX(Pilastri!$A$1:$K$10000,$B18,9))</f>
        <v>-24.925999999999998</v>
      </c>
      <c r="I18" s="25">
        <f ca="1">IF(G18="","",INDEX(Pilastri!$A$1:$K$10000,$B18,10))</f>
        <v>-3.944</v>
      </c>
      <c r="J18" s="25">
        <f ca="1">IF(H18="","",INDEX(Pilastri!$A$1:$K$10000,$B18,11))</f>
        <v>-5.8029999999999999</v>
      </c>
      <c r="K18" s="24"/>
      <c r="L18" s="24">
        <f t="shared" ca="1" si="4"/>
        <v>1035</v>
      </c>
      <c r="M18" s="24">
        <f ca="1">IF(L18="","",INDEX(Pilastri!$A$1:$K$10000,$L18,4))</f>
        <v>2</v>
      </c>
      <c r="N18" s="24" t="str">
        <f ca="1">IF(L18="","",INDEX(Pilastri!$A$1:$K$10000,$L18,5))</f>
        <v>Minf</v>
      </c>
      <c r="O18" s="25">
        <f ca="1">IF(M18="","",INDEX(Pilastri!$A$1:$K$10000,$L18,6))</f>
        <v>19.510000000000002</v>
      </c>
      <c r="P18" s="25">
        <f ca="1">IF(N18="","",INDEX(Pilastri!$A$1:$K$10000,$L18,7))</f>
        <v>13.315</v>
      </c>
      <c r="Q18" s="25">
        <f ca="1">IF(O18="","",INDEX(Pilastri!$A$1:$K$10000,$L18,8))</f>
        <v>16.244</v>
      </c>
      <c r="R18" s="25">
        <f ca="1">IF(P18="","",INDEX(Pilastri!$A$1:$K$10000,$L18,9))</f>
        <v>-148.453</v>
      </c>
      <c r="S18" s="25">
        <f ca="1">IF(Q18="","",INDEX(Pilastri!$A$1:$K$10000,$L18,10))</f>
        <v>-14.835000000000001</v>
      </c>
      <c r="T18" s="25">
        <f ca="1">IF(R18="","",INDEX(Pilastri!$A$1:$K$10000,$L18,11))</f>
        <v>-21.824999999999999</v>
      </c>
      <c r="U18" s="28"/>
      <c r="V18" s="41"/>
      <c r="W18" s="42"/>
      <c r="X18" s="41"/>
      <c r="Y18" s="41"/>
      <c r="Z18" s="41"/>
      <c r="AA18" s="41"/>
      <c r="AB18" s="41"/>
      <c r="AC18" s="41"/>
      <c r="AD18" s="43"/>
    </row>
    <row r="19" spans="1:30" x14ac:dyDescent="0.35">
      <c r="A19" s="23"/>
      <c r="B19" s="24">
        <f t="shared" ca="1" si="3"/>
        <v>136</v>
      </c>
      <c r="C19" s="24">
        <f ca="1">IF(B19="","",INDEX(Pilastri!$A$1:$K$10000,$B19,4))</f>
        <v>2</v>
      </c>
      <c r="D19" s="24" t="str">
        <f ca="1">IF(B19="","",INDEX(Pilastri!$A$1:$K$10000,$B19,5))</f>
        <v>V</v>
      </c>
      <c r="E19" s="25">
        <f ca="1">IF(C19="","",INDEX(Pilastri!$A$1:$K$10000,$B19,6))</f>
        <v>12.163</v>
      </c>
      <c r="F19" s="25">
        <f ca="1">IF(D19="","",INDEX(Pilastri!$A$1:$K$10000,$B19,7))</f>
        <v>7.6589999999999998</v>
      </c>
      <c r="G19" s="25">
        <f ca="1">IF(E19="","",INDEX(Pilastri!$A$1:$K$10000,$B19,8))</f>
        <v>41.893999999999998</v>
      </c>
      <c r="H19" s="25">
        <f ca="1">IF(F19="","",INDEX(Pilastri!$A$1:$K$10000,$B19,9))</f>
        <v>15.372</v>
      </c>
      <c r="I19" s="25">
        <f ca="1">IF(G19="","",INDEX(Pilastri!$A$1:$K$10000,$B19,10))</f>
        <v>2.4340000000000002</v>
      </c>
      <c r="J19" s="25">
        <f ca="1">IF(H19="","",INDEX(Pilastri!$A$1:$K$10000,$B19,11))</f>
        <v>3.581</v>
      </c>
      <c r="K19" s="24"/>
      <c r="L19" s="24">
        <f t="shared" ca="1" si="4"/>
        <v>1036</v>
      </c>
      <c r="M19" s="24">
        <f ca="1">IF(L19="","",INDEX(Pilastri!$A$1:$K$10000,$L19,4))</f>
        <v>2</v>
      </c>
      <c r="N19" s="24" t="str">
        <f ca="1">IF(L19="","",INDEX(Pilastri!$A$1:$K$10000,$L19,5))</f>
        <v>V</v>
      </c>
      <c r="O19" s="25">
        <f ca="1">IF(M19="","",INDEX(Pilastri!$A$1:$K$10000,$L19,6))</f>
        <v>-15.180999999999999</v>
      </c>
      <c r="P19" s="25">
        <f ca="1">IF(N19="","",INDEX(Pilastri!$A$1:$K$10000,$L19,7))</f>
        <v>-10.004</v>
      </c>
      <c r="Q19" s="25">
        <f ca="1">IF(O19="","",INDEX(Pilastri!$A$1:$K$10000,$L19,8))</f>
        <v>-10.1</v>
      </c>
      <c r="R19" s="25">
        <f ca="1">IF(P19="","",INDEX(Pilastri!$A$1:$K$10000,$L19,9))</f>
        <v>94.061000000000007</v>
      </c>
      <c r="S19" s="25">
        <f ca="1">IF(Q19="","",INDEX(Pilastri!$A$1:$K$10000,$L19,10))</f>
        <v>9.3640000000000008</v>
      </c>
      <c r="T19" s="25">
        <f ca="1">IF(R19="","",INDEX(Pilastri!$A$1:$K$10000,$L19,11))</f>
        <v>13.776</v>
      </c>
      <c r="U19" s="28"/>
      <c r="V19" s="41"/>
      <c r="W19" s="42"/>
      <c r="X19" s="41"/>
      <c r="Y19" s="41"/>
      <c r="Z19" s="41"/>
      <c r="AA19" s="41"/>
      <c r="AB19" s="41"/>
      <c r="AC19" s="41"/>
      <c r="AD19" s="43"/>
    </row>
    <row r="20" spans="1:30" x14ac:dyDescent="0.35">
      <c r="A20" s="23"/>
      <c r="B20" s="24">
        <f t="shared" ca="1" si="3"/>
        <v>137</v>
      </c>
      <c r="C20" s="24">
        <f ca="1">IF(B20="","",INDEX(Pilastri!$A$1:$K$10000,$B20,4))</f>
        <v>2</v>
      </c>
      <c r="D20" s="24" t="str">
        <f ca="1">IF(B20="","",INDEX(Pilastri!$A$1:$K$10000,$B20,5))</f>
        <v>N</v>
      </c>
      <c r="E20" s="25">
        <f ca="1">IF(C20="","",INDEX(Pilastri!$A$1:$K$10000,$B20,6))</f>
        <v>-346.06799999999998</v>
      </c>
      <c r="F20" s="25">
        <f ca="1">IF(D20="","",INDEX(Pilastri!$A$1:$K$10000,$B20,7))</f>
        <v>-215.35499999999999</v>
      </c>
      <c r="G20" s="25">
        <f ca="1">IF(E20="","",INDEX(Pilastri!$A$1:$K$10000,$B20,8))</f>
        <v>-183.21700000000001</v>
      </c>
      <c r="H20" s="25">
        <f ca="1">IF(F20="","",INDEX(Pilastri!$A$1:$K$10000,$B20,9))</f>
        <v>-68.728999999999999</v>
      </c>
      <c r="I20" s="25">
        <f ca="1">IF(G20="","",INDEX(Pilastri!$A$1:$K$10000,$B20,10))</f>
        <v>-11.157999999999999</v>
      </c>
      <c r="J20" s="25">
        <f ca="1">IF(H20="","",INDEX(Pilastri!$A$1:$K$10000,$B20,11))</f>
        <v>-16.416</v>
      </c>
      <c r="K20" s="24"/>
      <c r="L20" s="24">
        <f t="shared" ca="1" si="4"/>
        <v>1037</v>
      </c>
      <c r="M20" s="24">
        <f ca="1">IF(L20="","",INDEX(Pilastri!$A$1:$K$10000,$L20,4))</f>
        <v>2</v>
      </c>
      <c r="N20" s="24" t="str">
        <f ca="1">IF(L20="","",INDEX(Pilastri!$A$1:$K$10000,$L20,5))</f>
        <v>N</v>
      </c>
      <c r="O20" s="25">
        <f ca="1">IF(M20="","",INDEX(Pilastri!$A$1:$K$10000,$L20,6))</f>
        <v>-356.42500000000001</v>
      </c>
      <c r="P20" s="25">
        <f ca="1">IF(N20="","",INDEX(Pilastri!$A$1:$K$10000,$L20,7))</f>
        <v>-227.55600000000001</v>
      </c>
      <c r="Q20" s="25">
        <f ca="1">IF(O20="","",INDEX(Pilastri!$A$1:$K$10000,$L20,8))</f>
        <v>-33.64</v>
      </c>
      <c r="R20" s="25">
        <f ca="1">IF(P20="","",INDEX(Pilastri!$A$1:$K$10000,$L20,9))</f>
        <v>310.73099999999999</v>
      </c>
      <c r="S20" s="25">
        <f ca="1">IF(Q20="","",INDEX(Pilastri!$A$1:$K$10000,$L20,10))</f>
        <v>32.137999999999998</v>
      </c>
      <c r="T20" s="25">
        <f ca="1">IF(R20="","",INDEX(Pilastri!$A$1:$K$10000,$L20,11))</f>
        <v>47.280999999999999</v>
      </c>
      <c r="U20" s="28"/>
      <c r="V20" s="41"/>
      <c r="W20" s="42">
        <f ca="1">M20</f>
        <v>2</v>
      </c>
      <c r="X20" s="42" t="str">
        <f ca="1">N20</f>
        <v>N</v>
      </c>
      <c r="Y20" s="42">
        <f t="shared" ref="Y20:AD20" ca="1" si="7">E20+O20</f>
        <v>-702.49299999999994</v>
      </c>
      <c r="Z20" s="42">
        <f t="shared" ca="1" si="7"/>
        <v>-442.911</v>
      </c>
      <c r="AA20" s="42">
        <f t="shared" ca="1" si="7"/>
        <v>-216.85700000000003</v>
      </c>
      <c r="AB20" s="42">
        <f t="shared" ca="1" si="7"/>
        <v>242.00200000000001</v>
      </c>
      <c r="AC20" s="42">
        <f t="shared" ca="1" si="7"/>
        <v>20.979999999999997</v>
      </c>
      <c r="AD20" s="44">
        <f t="shared" ca="1" si="7"/>
        <v>30.864999999999998</v>
      </c>
    </row>
    <row r="21" spans="1:30" x14ac:dyDescent="0.35">
      <c r="A21" s="23"/>
      <c r="B21" s="24">
        <f t="shared" ca="1" si="3"/>
        <v>138</v>
      </c>
      <c r="C21" s="24">
        <f ca="1">IF(B21="","",INDEX(Pilastri!$A$1:$K$10000,$B21,4))</f>
        <v>1</v>
      </c>
      <c r="D21" s="24" t="str">
        <f ca="1">IF(B21="","",INDEX(Pilastri!$A$1:$K$10000,$B21,5))</f>
        <v>Msup</v>
      </c>
      <c r="E21" s="25">
        <f ca="1">IF(C21="","",INDEX(Pilastri!$A$1:$K$10000,$B21,6))</f>
        <v>9.0220000000000002</v>
      </c>
      <c r="F21" s="25">
        <f ca="1">IF(D21="","",INDEX(Pilastri!$A$1:$K$10000,$B21,7))</f>
        <v>5.8079999999999998</v>
      </c>
      <c r="G21" s="25">
        <f ca="1">IF(E21="","",INDEX(Pilastri!$A$1:$K$10000,$B21,8))</f>
        <v>52.841999999999999</v>
      </c>
      <c r="H21" s="25">
        <f ca="1">IF(F21="","",INDEX(Pilastri!$A$1:$K$10000,$B21,9))</f>
        <v>17.632000000000001</v>
      </c>
      <c r="I21" s="25">
        <f ca="1">IF(G21="","",INDEX(Pilastri!$A$1:$K$10000,$B21,10))</f>
        <v>2.9380000000000002</v>
      </c>
      <c r="J21" s="25">
        <f ca="1">IF(H21="","",INDEX(Pilastri!$A$1:$K$10000,$B21,11))</f>
        <v>4.3230000000000004</v>
      </c>
      <c r="K21" s="24"/>
      <c r="L21" s="24">
        <f t="shared" ca="1" si="4"/>
        <v>1038</v>
      </c>
      <c r="M21" s="24">
        <f ca="1">IF(L21="","",INDEX(Pilastri!$A$1:$K$10000,$L21,4))</f>
        <v>1</v>
      </c>
      <c r="N21" s="24" t="str">
        <f ca="1">IF(L21="","",INDEX(Pilastri!$A$1:$K$10000,$L21,5))</f>
        <v>Msup</v>
      </c>
      <c r="O21" s="25">
        <f ca="1">IF(M21="","",INDEX(Pilastri!$A$1:$K$10000,$L21,6))</f>
        <v>-6.1319999999999997</v>
      </c>
      <c r="P21" s="25">
        <f ca="1">IF(N21="","",INDEX(Pilastri!$A$1:$K$10000,$L21,7))</f>
        <v>-4.8760000000000003</v>
      </c>
      <c r="Q21" s="25">
        <f ca="1">IF(O21="","",INDEX(Pilastri!$A$1:$K$10000,$L21,8))</f>
        <v>-14.945</v>
      </c>
      <c r="R21" s="25">
        <f ca="1">IF(P21="","",INDEX(Pilastri!$A$1:$K$10000,$L21,9))</f>
        <v>124.441</v>
      </c>
      <c r="S21" s="25">
        <f ca="1">IF(Q21="","",INDEX(Pilastri!$A$1:$K$10000,$L21,10))</f>
        <v>12.337999999999999</v>
      </c>
      <c r="T21" s="25">
        <f ca="1">IF(R21="","",INDEX(Pilastri!$A$1:$K$10000,$L21,11))</f>
        <v>18.152000000000001</v>
      </c>
      <c r="U21" s="28"/>
      <c r="V21" s="41"/>
      <c r="W21" s="42"/>
      <c r="X21" s="41"/>
      <c r="Y21" s="41"/>
      <c r="Z21" s="41"/>
      <c r="AA21" s="41"/>
      <c r="AB21" s="41"/>
      <c r="AC21" s="41"/>
      <c r="AD21" s="43"/>
    </row>
    <row r="22" spans="1:30" x14ac:dyDescent="0.35">
      <c r="A22" s="23"/>
      <c r="B22" s="24">
        <f t="shared" ca="1" si="3"/>
        <v>139</v>
      </c>
      <c r="C22" s="24">
        <f ca="1">IF(B22="","",INDEX(Pilastri!$A$1:$K$10000,$B22,4))</f>
        <v>1</v>
      </c>
      <c r="D22" s="24" t="str">
        <f ca="1">IF(B22="","",INDEX(Pilastri!$A$1:$K$10000,$B22,5))</f>
        <v>Minf</v>
      </c>
      <c r="E22" s="25">
        <f ca="1">IF(C22="","",INDEX(Pilastri!$A$1:$K$10000,$B22,6))</f>
        <v>-4.8310000000000004</v>
      </c>
      <c r="F22" s="25">
        <f ca="1">IF(D22="","",INDEX(Pilastri!$A$1:$K$10000,$B22,7))</f>
        <v>-3.105</v>
      </c>
      <c r="G22" s="25">
        <f ca="1">IF(E22="","",INDEX(Pilastri!$A$1:$K$10000,$B22,8))</f>
        <v>-61.698999999999998</v>
      </c>
      <c r="H22" s="25">
        <f ca="1">IF(F22="","",INDEX(Pilastri!$A$1:$K$10000,$B22,9))</f>
        <v>-20.785</v>
      </c>
      <c r="I22" s="25">
        <f ca="1">IF(G22="","",INDEX(Pilastri!$A$1:$K$10000,$B22,10))</f>
        <v>-3.45</v>
      </c>
      <c r="J22" s="25">
        <f ca="1">IF(H22="","",INDEX(Pilastri!$A$1:$K$10000,$B22,11))</f>
        <v>-5.0759999999999996</v>
      </c>
      <c r="K22" s="24"/>
      <c r="L22" s="24">
        <f t="shared" ca="1" si="4"/>
        <v>1039</v>
      </c>
      <c r="M22" s="24">
        <f ca="1">IF(L22="","",INDEX(Pilastri!$A$1:$K$10000,$L22,4))</f>
        <v>1</v>
      </c>
      <c r="N22" s="24" t="str">
        <f ca="1">IF(L22="","",INDEX(Pilastri!$A$1:$K$10000,$L22,5))</f>
        <v>Minf</v>
      </c>
      <c r="O22" s="25">
        <f ca="1">IF(M22="","",INDEX(Pilastri!$A$1:$K$10000,$L22,6))</f>
        <v>2.8690000000000002</v>
      </c>
      <c r="P22" s="25">
        <f ca="1">IF(N22="","",INDEX(Pilastri!$A$1:$K$10000,$L22,7))</f>
        <v>2.2530000000000001</v>
      </c>
      <c r="Q22" s="25">
        <f ca="1">IF(O22="","",INDEX(Pilastri!$A$1:$K$10000,$L22,8))</f>
        <v>34.305999999999997</v>
      </c>
      <c r="R22" s="25">
        <f ca="1">IF(P22="","",INDEX(Pilastri!$A$1:$K$10000,$L22,9))</f>
        <v>-310.18</v>
      </c>
      <c r="S22" s="25">
        <f ca="1">IF(Q22="","",INDEX(Pilastri!$A$1:$K$10000,$L22,10))</f>
        <v>-31.073</v>
      </c>
      <c r="T22" s="25">
        <f ca="1">IF(R22="","",INDEX(Pilastri!$A$1:$K$10000,$L22,11))</f>
        <v>-45.716000000000001</v>
      </c>
      <c r="U22" s="28"/>
      <c r="V22" s="41"/>
      <c r="W22" s="42"/>
      <c r="X22" s="41"/>
      <c r="Y22" s="41"/>
      <c r="Z22" s="41"/>
      <c r="AA22" s="41"/>
      <c r="AB22" s="41"/>
      <c r="AC22" s="41"/>
      <c r="AD22" s="43"/>
    </row>
    <row r="23" spans="1:30" x14ac:dyDescent="0.35">
      <c r="A23" s="23"/>
      <c r="B23" s="24">
        <f t="shared" ca="1" si="3"/>
        <v>140</v>
      </c>
      <c r="C23" s="24">
        <f ca="1">IF(B23="","",INDEX(Pilastri!$A$1:$K$10000,$B23,4))</f>
        <v>1</v>
      </c>
      <c r="D23" s="24" t="str">
        <f ca="1">IF(B23="","",INDEX(Pilastri!$A$1:$K$10000,$B23,5))</f>
        <v>V</v>
      </c>
      <c r="E23" s="25">
        <f ca="1">IF(C23="","",INDEX(Pilastri!$A$1:$K$10000,$B23,6))</f>
        <v>3.8479999999999999</v>
      </c>
      <c r="F23" s="25">
        <f ca="1">IF(D23="","",INDEX(Pilastri!$A$1:$K$10000,$B23,7))</f>
        <v>2.476</v>
      </c>
      <c r="G23" s="25">
        <f ca="1">IF(E23="","",INDEX(Pilastri!$A$1:$K$10000,$B23,8))</f>
        <v>31.815999999999999</v>
      </c>
      <c r="H23" s="25">
        <f ca="1">IF(F23="","",INDEX(Pilastri!$A$1:$K$10000,$B23,9))</f>
        <v>10.670999999999999</v>
      </c>
      <c r="I23" s="25">
        <f ca="1">IF(G23="","",INDEX(Pilastri!$A$1:$K$10000,$B23,10))</f>
        <v>1.774</v>
      </c>
      <c r="J23" s="25">
        <f ca="1">IF(H23="","",INDEX(Pilastri!$A$1:$K$10000,$B23,11))</f>
        <v>2.6110000000000002</v>
      </c>
      <c r="K23" s="24"/>
      <c r="L23" s="24">
        <f t="shared" ca="1" si="4"/>
        <v>1040</v>
      </c>
      <c r="M23" s="24">
        <f ca="1">IF(L23="","",INDEX(Pilastri!$A$1:$K$10000,$L23,4))</f>
        <v>1</v>
      </c>
      <c r="N23" s="24" t="str">
        <f ca="1">IF(L23="","",INDEX(Pilastri!$A$1:$K$10000,$L23,5))</f>
        <v>V</v>
      </c>
      <c r="O23" s="25">
        <f ca="1">IF(M23="","",INDEX(Pilastri!$A$1:$K$10000,$L23,6))</f>
        <v>-2.5</v>
      </c>
      <c r="P23" s="25">
        <f ca="1">IF(N23="","",INDEX(Pilastri!$A$1:$K$10000,$L23,7))</f>
        <v>-1.98</v>
      </c>
      <c r="Q23" s="25">
        <f ca="1">IF(O23="","",INDEX(Pilastri!$A$1:$K$10000,$L23,8))</f>
        <v>-13.608000000000001</v>
      </c>
      <c r="R23" s="25">
        <f ca="1">IF(P23="","",INDEX(Pilastri!$A$1:$K$10000,$L23,9))</f>
        <v>120.64400000000001</v>
      </c>
      <c r="S23" s="25">
        <f ca="1">IF(Q23="","",INDEX(Pilastri!$A$1:$K$10000,$L23,10))</f>
        <v>12.058999999999999</v>
      </c>
      <c r="T23" s="25">
        <f ca="1">IF(R23="","",INDEX(Pilastri!$A$1:$K$10000,$L23,11))</f>
        <v>17.741</v>
      </c>
      <c r="U23" s="28"/>
      <c r="V23" s="41"/>
      <c r="W23" s="42"/>
      <c r="X23" s="41"/>
      <c r="Y23" s="41"/>
      <c r="Z23" s="41"/>
      <c r="AA23" s="41"/>
      <c r="AB23" s="41"/>
      <c r="AC23" s="41"/>
      <c r="AD23" s="43"/>
    </row>
    <row r="24" spans="1:30" x14ac:dyDescent="0.35">
      <c r="A24" s="23"/>
      <c r="B24" s="24">
        <f t="shared" ca="1" si="3"/>
        <v>141</v>
      </c>
      <c r="C24" s="24">
        <f ca="1">IF(B24="","",INDEX(Pilastri!$A$1:$K$10000,$B24,4))</f>
        <v>1</v>
      </c>
      <c r="D24" s="24" t="str">
        <f ca="1">IF(B24="","",INDEX(Pilastri!$A$1:$K$10000,$B24,5))</f>
        <v>N</v>
      </c>
      <c r="E24" s="25">
        <f ca="1">IF(C24="","",INDEX(Pilastri!$A$1:$K$10000,$B24,6))</f>
        <v>-406.44299999999998</v>
      </c>
      <c r="F24" s="25">
        <f ca="1">IF(D24="","",INDEX(Pilastri!$A$1:$K$10000,$B24,7))</f>
        <v>-254.31700000000001</v>
      </c>
      <c r="G24" s="25">
        <f ca="1">IF(E24="","",INDEX(Pilastri!$A$1:$K$10000,$B24,8))</f>
        <v>-260.096</v>
      </c>
      <c r="H24" s="25">
        <f ca="1">IF(F24="","",INDEX(Pilastri!$A$1:$K$10000,$B24,9))</f>
        <v>-95.787000000000006</v>
      </c>
      <c r="I24" s="25">
        <f ca="1">IF(G24="","",INDEX(Pilastri!$A$1:$K$10000,$B24,10))</f>
        <v>-15.598000000000001</v>
      </c>
      <c r="J24" s="25">
        <f ca="1">IF(H24="","",INDEX(Pilastri!$A$1:$K$10000,$B24,11))</f>
        <v>-22.948</v>
      </c>
      <c r="K24" s="24"/>
      <c r="L24" s="24">
        <f t="shared" ca="1" si="4"/>
        <v>1041</v>
      </c>
      <c r="M24" s="24">
        <f ca="1">IF(L24="","",INDEX(Pilastri!$A$1:$K$10000,$L24,4))</f>
        <v>1</v>
      </c>
      <c r="N24" s="24" t="str">
        <f ca="1">IF(L24="","",INDEX(Pilastri!$A$1:$K$10000,$L24,5))</f>
        <v>N</v>
      </c>
      <c r="O24" s="25">
        <f ca="1">IF(M24="","",INDEX(Pilastri!$A$1:$K$10000,$L24,6))</f>
        <v>-394.22699999999998</v>
      </c>
      <c r="P24" s="25">
        <f ca="1">IF(N24="","",INDEX(Pilastri!$A$1:$K$10000,$L24,7))</f>
        <v>-254.62299999999999</v>
      </c>
      <c r="Q24" s="25">
        <f ca="1">IF(O24="","",INDEX(Pilastri!$A$1:$K$10000,$L24,8))</f>
        <v>-46.634</v>
      </c>
      <c r="R24" s="25">
        <f ca="1">IF(P24="","",INDEX(Pilastri!$A$1:$K$10000,$L24,9))</f>
        <v>435.36799999999999</v>
      </c>
      <c r="S24" s="25">
        <f ca="1">IF(Q24="","",INDEX(Pilastri!$A$1:$K$10000,$L24,10))</f>
        <v>44.801000000000002</v>
      </c>
      <c r="T24" s="25">
        <f ca="1">IF(R24="","",INDEX(Pilastri!$A$1:$K$10000,$L24,11))</f>
        <v>65.911000000000001</v>
      </c>
      <c r="U24" s="28"/>
      <c r="V24" s="41"/>
      <c r="W24" s="42">
        <f ca="1">M24</f>
        <v>1</v>
      </c>
      <c r="X24" s="42" t="str">
        <f ca="1">N24</f>
        <v>N</v>
      </c>
      <c r="Y24" s="42">
        <f t="shared" ref="Y24:AD24" ca="1" si="8">E24+O24</f>
        <v>-800.67</v>
      </c>
      <c r="Z24" s="42">
        <f t="shared" ca="1" si="8"/>
        <v>-508.94</v>
      </c>
      <c r="AA24" s="42">
        <f t="shared" ca="1" si="8"/>
        <v>-306.73</v>
      </c>
      <c r="AB24" s="42">
        <f t="shared" ca="1" si="8"/>
        <v>339.58100000000002</v>
      </c>
      <c r="AC24" s="42">
        <f t="shared" ca="1" si="8"/>
        <v>29.203000000000003</v>
      </c>
      <c r="AD24" s="44">
        <f t="shared" ca="1" si="8"/>
        <v>42.963000000000001</v>
      </c>
    </row>
    <row r="25" spans="1:30" x14ac:dyDescent="0.35">
      <c r="A25" s="23"/>
      <c r="B25" s="24" t="str">
        <f t="shared" ca="1" si="3"/>
        <v/>
      </c>
      <c r="C25" s="24" t="str">
        <f ca="1">IF(B25="","",INDEX(Pilastri!$A$1:$K$10000,$B25,4))</f>
        <v/>
      </c>
      <c r="D25" s="24" t="str">
        <f ca="1">IF(B25="","",INDEX(Pilastri!$A$1:$K$10000,$B25,5))</f>
        <v/>
      </c>
      <c r="E25" s="25" t="str">
        <f ca="1">IF(C25="","",INDEX(Pilastri!$A$1:$K$10000,$B25,6))</f>
        <v/>
      </c>
      <c r="F25" s="25" t="str">
        <f ca="1">IF(D25="","",INDEX(Pilastri!$A$1:$K$10000,$B25,7))</f>
        <v/>
      </c>
      <c r="G25" s="25" t="str">
        <f ca="1">IF(E25="","",INDEX(Pilastri!$A$1:$K$10000,$B25,8))</f>
        <v/>
      </c>
      <c r="H25" s="25" t="str">
        <f ca="1">IF(F25="","",INDEX(Pilastri!$A$1:$K$10000,$B25,9))</f>
        <v/>
      </c>
      <c r="I25" s="25" t="str">
        <f ca="1">IF(G25="","",INDEX(Pilastri!$A$1:$K$10000,$B25,10))</f>
        <v/>
      </c>
      <c r="J25" s="25" t="str">
        <f ca="1">IF(H25="","",INDEX(Pilastri!$A$1:$K$10000,$B25,11))</f>
        <v/>
      </c>
      <c r="K25" s="24"/>
      <c r="L25" s="24" t="str">
        <f t="shared" ca="1" si="4"/>
        <v/>
      </c>
      <c r="M25" s="24" t="str">
        <f ca="1">IF(L25="","",INDEX(Pilastri!$A$1:$K$10000,$L25,4))</f>
        <v/>
      </c>
      <c r="N25" s="24" t="str">
        <f ca="1">IF(L25="","",INDEX(Pilastri!$A$1:$K$10000,$L25,5))</f>
        <v/>
      </c>
      <c r="O25" s="25" t="str">
        <f ca="1">IF(M25="","",INDEX(Pilastri!$A$1:$K$10000,$L25,6))</f>
        <v/>
      </c>
      <c r="P25" s="25" t="str">
        <f ca="1">IF(N25="","",INDEX(Pilastri!$A$1:$K$10000,$L25,7))</f>
        <v/>
      </c>
      <c r="Q25" s="25" t="str">
        <f ca="1">IF(O25="","",INDEX(Pilastri!$A$1:$K$10000,$L25,8))</f>
        <v/>
      </c>
      <c r="R25" s="25" t="str">
        <f ca="1">IF(P25="","",INDEX(Pilastri!$A$1:$K$10000,$L25,9))</f>
        <v/>
      </c>
      <c r="S25" s="25" t="str">
        <f ca="1">IF(Q25="","",INDEX(Pilastri!$A$1:$K$10000,$L25,10))</f>
        <v/>
      </c>
      <c r="T25" s="25" t="str">
        <f ca="1">IF(R25="","",INDEX(Pilastri!$A$1:$K$10000,$L25,11))</f>
        <v/>
      </c>
      <c r="U25" s="28"/>
      <c r="V25" s="28"/>
      <c r="W25" s="24"/>
      <c r="X25" s="24"/>
      <c r="Y25" s="25"/>
      <c r="Z25" s="25"/>
      <c r="AA25" s="25"/>
      <c r="AB25" s="25"/>
      <c r="AC25" s="25"/>
      <c r="AD25" s="26"/>
    </row>
    <row r="26" spans="1:30" x14ac:dyDescent="0.35">
      <c r="A26" s="23"/>
      <c r="B26" s="24" t="str">
        <f t="shared" ca="1" si="3"/>
        <v/>
      </c>
      <c r="C26" s="24" t="str">
        <f ca="1">IF(B26="","",INDEX(Pilastri!$A$1:$K$10000,$B26,4))</f>
        <v/>
      </c>
      <c r="D26" s="24" t="str">
        <f ca="1">IF(B26="","",INDEX(Pilastri!$A$1:$K$10000,$B26,5))</f>
        <v/>
      </c>
      <c r="E26" s="25" t="str">
        <f ca="1">IF(C26="","",INDEX(Pilastri!$A$1:$K$10000,$B26,6))</f>
        <v/>
      </c>
      <c r="F26" s="25" t="str">
        <f ca="1">IF(D26="","",INDEX(Pilastri!$A$1:$K$10000,$B26,7))</f>
        <v/>
      </c>
      <c r="G26" s="25" t="str">
        <f ca="1">IF(E26="","",INDEX(Pilastri!$A$1:$K$10000,$B26,8))</f>
        <v/>
      </c>
      <c r="H26" s="25" t="str">
        <f ca="1">IF(F26="","",INDEX(Pilastri!$A$1:$K$10000,$B26,9))</f>
        <v/>
      </c>
      <c r="I26" s="25" t="str">
        <f ca="1">IF(G26="","",INDEX(Pilastri!$A$1:$K$10000,$B26,10))</f>
        <v/>
      </c>
      <c r="J26" s="25" t="str">
        <f ca="1">IF(H26="","",INDEX(Pilastri!$A$1:$K$10000,$B26,11))</f>
        <v/>
      </c>
      <c r="L26" s="24" t="str">
        <f t="shared" ca="1" si="4"/>
        <v/>
      </c>
      <c r="M26" s="24" t="str">
        <f ca="1">IF(L26="","",INDEX(Pilastri!$A$1:$K$10000,$L26,4))</f>
        <v/>
      </c>
      <c r="N26" s="24" t="str">
        <f ca="1">IF(L26="","",INDEX(Pilastri!$A$1:$K$10000,$L26,5))</f>
        <v/>
      </c>
      <c r="O26" s="25" t="str">
        <f ca="1">IF(M26="","",INDEX(Pilastri!$A$1:$K$10000,$L26,6))</f>
        <v/>
      </c>
      <c r="P26" s="25" t="str">
        <f ca="1">IF(N26="","",INDEX(Pilastri!$A$1:$K$10000,$L26,7))</f>
        <v/>
      </c>
      <c r="Q26" s="25" t="str">
        <f ca="1">IF(O26="","",INDEX(Pilastri!$A$1:$K$10000,$L26,8))</f>
        <v/>
      </c>
      <c r="R26" s="25" t="str">
        <f ca="1">IF(P26="","",INDEX(Pilastri!$A$1:$K$10000,$L26,9))</f>
        <v/>
      </c>
      <c r="S26" s="25" t="str">
        <f ca="1">IF(Q26="","",INDEX(Pilastri!$A$1:$K$10000,$L26,10))</f>
        <v/>
      </c>
      <c r="T26" s="25" t="str">
        <f ca="1">IF(R26="","",INDEX(Pilastri!$A$1:$K$10000,$L26,11))</f>
        <v/>
      </c>
      <c r="U26" s="28"/>
      <c r="V26" s="28"/>
      <c r="W26" s="24"/>
      <c r="X26" s="24"/>
      <c r="Y26" s="25"/>
      <c r="Z26" s="25"/>
      <c r="AA26" s="25"/>
      <c r="AB26" s="25"/>
      <c r="AC26" s="25"/>
      <c r="AD26" s="26"/>
    </row>
    <row r="27" spans="1:30" x14ac:dyDescent="0.35">
      <c r="A27" s="23"/>
      <c r="B27" s="24" t="str">
        <f t="shared" ca="1" si="3"/>
        <v/>
      </c>
      <c r="C27" s="24" t="str">
        <f ca="1">IF(B27="","",INDEX(Pilastri!$A$1:$K$10000,$B27,4))</f>
        <v/>
      </c>
      <c r="D27" s="24" t="str">
        <f ca="1">IF(B27="","",INDEX(Pilastri!$A$1:$K$10000,$B27,5))</f>
        <v/>
      </c>
      <c r="E27" s="25" t="str">
        <f ca="1">IF(C27="","",INDEX(Pilastri!$A$1:$K$10000,$B27,6))</f>
        <v/>
      </c>
      <c r="F27" s="25" t="str">
        <f ca="1">IF(D27="","",INDEX(Pilastri!$A$1:$K$10000,$B27,7))</f>
        <v/>
      </c>
      <c r="G27" s="25" t="str">
        <f ca="1">IF(E27="","",INDEX(Pilastri!$A$1:$K$10000,$B27,8))</f>
        <v/>
      </c>
      <c r="H27" s="25" t="str">
        <f ca="1">IF(F27="","",INDEX(Pilastri!$A$1:$K$10000,$B27,9))</f>
        <v/>
      </c>
      <c r="I27" s="25" t="str">
        <f ca="1">IF(G27="","",INDEX(Pilastri!$A$1:$K$10000,$B27,10))</f>
        <v/>
      </c>
      <c r="J27" s="25" t="str">
        <f ca="1">IF(H27="","",INDEX(Pilastri!$A$1:$K$10000,$B27,11))</f>
        <v/>
      </c>
      <c r="K27" s="24"/>
      <c r="L27" s="24" t="str">
        <f t="shared" ca="1" si="4"/>
        <v/>
      </c>
      <c r="M27" s="24" t="str">
        <f ca="1">IF(L27="","",INDEX(Pilastri!$A$1:$K$10000,$L27,4))</f>
        <v/>
      </c>
      <c r="N27" s="24" t="str">
        <f ca="1">IF(L27="","",INDEX(Pilastri!$A$1:$K$10000,$L27,5))</f>
        <v/>
      </c>
      <c r="O27" s="25" t="str">
        <f ca="1">IF(M27="","",INDEX(Pilastri!$A$1:$K$10000,$L27,6))</f>
        <v/>
      </c>
      <c r="P27" s="25" t="str">
        <f ca="1">IF(N27="","",INDEX(Pilastri!$A$1:$K$10000,$L27,7))</f>
        <v/>
      </c>
      <c r="Q27" s="25" t="str">
        <f ca="1">IF(O27="","",INDEX(Pilastri!$A$1:$K$10000,$L27,8))</f>
        <v/>
      </c>
      <c r="R27" s="25" t="str">
        <f ca="1">IF(P27="","",INDEX(Pilastri!$A$1:$K$10000,$L27,9))</f>
        <v/>
      </c>
      <c r="S27" s="25" t="str">
        <f ca="1">IF(Q27="","",INDEX(Pilastri!$A$1:$K$10000,$L27,10))</f>
        <v/>
      </c>
      <c r="T27" s="25" t="str">
        <f ca="1">IF(R27="","",INDEX(Pilastri!$A$1:$K$10000,$L27,11))</f>
        <v/>
      </c>
      <c r="U27" s="28"/>
      <c r="V27" s="28"/>
      <c r="W27" s="27" t="str">
        <f ca="1">IF($C27="","",INDEX(#REF!,#REF!+ROW(W27)-ROW(W$5),COLUMN(W27)))</f>
        <v/>
      </c>
      <c r="X27" s="27" t="str">
        <f ca="1">IF($C27="","",INDEX(#REF!,#REF!+ROW(X27)-ROW(X$5),COLUMN(X27)))</f>
        <v/>
      </c>
      <c r="Y27" s="25" t="str">
        <f ca="1">IF($C27="","",INDEX(#REF!,#REF!+ROW(Y27)-ROW(Y$5),COLUMN(Y27)))</f>
        <v/>
      </c>
      <c r="Z27" s="25" t="str">
        <f ca="1">IF($C27="","",INDEX(#REF!,#REF!+ROW(Z27)-ROW(Z$5),COLUMN(Z27)))</f>
        <v/>
      </c>
      <c r="AA27" s="25" t="str">
        <f ca="1">IF($C27="","",INDEX(#REF!,#REF!+ROW(AA27)-ROW(AA$5),COLUMN(AA27)))</f>
        <v/>
      </c>
      <c r="AB27" s="25" t="str">
        <f ca="1">IF($C27="","",INDEX(#REF!,#REF!+ROW(AB27)-ROW(AB$5),COLUMN(AB27)))</f>
        <v/>
      </c>
      <c r="AC27" s="25" t="str">
        <f ca="1">IF($C27="","",INDEX(#REF!,#REF!+ROW(AC27)-ROW(AC$5),COLUMN(AC27)))</f>
        <v/>
      </c>
      <c r="AD27" s="26" t="str">
        <f ca="1">IF($C27="","",INDEX(#REF!,#REF!+ROW(AD27)-ROW(AD$5),COLUMN(AD27)))</f>
        <v/>
      </c>
    </row>
    <row r="28" spans="1:30" x14ac:dyDescent="0.35">
      <c r="A28" s="29"/>
      <c r="B28" s="30" t="str">
        <f t="shared" ca="1" si="3"/>
        <v/>
      </c>
      <c r="C28" s="30" t="str">
        <f ca="1">IF(B28="","",INDEX(Pilastri!$A$1:$K$10000,$B28,4))</f>
        <v/>
      </c>
      <c r="D28" s="30" t="str">
        <f ca="1">IF(B28="","",INDEX(Pilastri!$A$1:$K$10000,$B28,5))</f>
        <v/>
      </c>
      <c r="E28" s="31" t="str">
        <f ca="1">IF(C28="","",INDEX(Pilastri!$A$1:$K$10000,$B28,6))</f>
        <v/>
      </c>
      <c r="F28" s="31" t="str">
        <f ca="1">IF(D28="","",INDEX(Pilastri!$A$1:$K$10000,$B28,7))</f>
        <v/>
      </c>
      <c r="G28" s="31" t="str">
        <f ca="1">IF(E28="","",INDEX(Pilastri!$A$1:$K$10000,$B28,8))</f>
        <v/>
      </c>
      <c r="H28" s="31" t="str">
        <f ca="1">IF(F28="","",INDEX(Pilastri!$A$1:$K$10000,$B28,9))</f>
        <v/>
      </c>
      <c r="I28" s="31" t="str">
        <f ca="1">IF(G28="","",INDEX(Pilastri!$A$1:$K$10000,$B28,10))</f>
        <v/>
      </c>
      <c r="J28" s="31" t="str">
        <f ca="1">IF(H28="","",INDEX(Pilastri!$A$1:$K$10000,$B28,11))</f>
        <v/>
      </c>
      <c r="K28" s="30"/>
      <c r="L28" s="30" t="str">
        <f t="shared" ca="1" si="4"/>
        <v/>
      </c>
      <c r="M28" s="30" t="str">
        <f ca="1">IF(L28="","",INDEX(Pilastri!$A$1:$K$10000,$L28,4))</f>
        <v/>
      </c>
      <c r="N28" s="30" t="str">
        <f ca="1">IF(L28="","",INDEX(Pilastri!$A$1:$K$10000,$L28,5))</f>
        <v/>
      </c>
      <c r="O28" s="31" t="str">
        <f ca="1">IF(M28="","",INDEX(Pilastri!$A$1:$K$10000,$L28,6))</f>
        <v/>
      </c>
      <c r="P28" s="31" t="str">
        <f ca="1">IF(N28="","",INDEX(Pilastri!$A$1:$K$10000,$L28,7))</f>
        <v/>
      </c>
      <c r="Q28" s="31" t="str">
        <f ca="1">IF(O28="","",INDEX(Pilastri!$A$1:$K$10000,$L28,8))</f>
        <v/>
      </c>
      <c r="R28" s="31" t="str">
        <f ca="1">IF(P28="","",INDEX(Pilastri!$A$1:$K$10000,$L28,9))</f>
        <v/>
      </c>
      <c r="S28" s="31" t="str">
        <f ca="1">IF(Q28="","",INDEX(Pilastri!$A$1:$K$10000,$L28,10))</f>
        <v/>
      </c>
      <c r="T28" s="31" t="str">
        <f ca="1">IF(R28="","",INDEX(Pilastri!$A$1:$K$10000,$L28,11))</f>
        <v/>
      </c>
      <c r="U28" s="32"/>
      <c r="V28" s="32"/>
      <c r="W28" s="33" t="str">
        <f ca="1">IF($C28="","",INDEX(#REF!,#REF!+ROW(W28)-ROW(W$5),COLUMN(W28)))</f>
        <v/>
      </c>
      <c r="X28" s="33" t="str">
        <f ca="1">IF($C28="","",INDEX(#REF!,#REF!+ROW(X28)-ROW(X$5),COLUMN(X28)))</f>
        <v/>
      </c>
      <c r="Y28" s="31" t="str">
        <f ca="1">IF($C28="","",INDEX(#REF!,#REF!+ROW(Y28)-ROW(Y$5),COLUMN(Y28)))</f>
        <v/>
      </c>
      <c r="Z28" s="31" t="str">
        <f ca="1">IF($C28="","",INDEX(#REF!,#REF!+ROW(Z28)-ROW(Z$5),COLUMN(Z28)))</f>
        <v/>
      </c>
      <c r="AA28" s="31" t="str">
        <f ca="1">IF($C28="","",INDEX(#REF!,#REF!+ROW(AA28)-ROW(AA$5),COLUMN(AA28)))</f>
        <v/>
      </c>
      <c r="AB28" s="31" t="str">
        <f ca="1">IF($C28="","",INDEX(#REF!,#REF!+ROW(AB28)-ROW(AB$5),COLUMN(AB28)))</f>
        <v/>
      </c>
      <c r="AC28" s="31" t="str">
        <f ca="1">IF($C28="","",INDEX(#REF!,#REF!+ROW(AC28)-ROW(AC$5),COLUMN(AC28)))</f>
        <v/>
      </c>
      <c r="AD28" s="34" t="str">
        <f ca="1">IF($C28="","",INDEX(#REF!,#REF!+ROW(AD28)-ROW(AD$5),COLUMN(AD28)))</f>
        <v/>
      </c>
    </row>
    <row r="30" spans="1:30" x14ac:dyDescent="0.35">
      <c r="A30" t="s">
        <v>109</v>
      </c>
    </row>
    <row r="32" spans="1:30" ht="13.15" x14ac:dyDescent="0.4">
      <c r="A32" t="s">
        <v>78</v>
      </c>
      <c r="D32" s="7" t="s">
        <v>79</v>
      </c>
      <c r="E32" s="47" t="s">
        <v>80</v>
      </c>
      <c r="G32" s="7" t="s">
        <v>81</v>
      </c>
      <c r="H32" s="1">
        <v>1.3</v>
      </c>
      <c r="I32" s="55" t="s">
        <v>108</v>
      </c>
    </row>
    <row r="33" spans="1:27" x14ac:dyDescent="0.35">
      <c r="N33" s="7" t="s">
        <v>54</v>
      </c>
      <c r="O33" s="7" t="s">
        <v>55</v>
      </c>
    </row>
    <row r="34" spans="1:27" x14ac:dyDescent="0.35">
      <c r="D34" s="5" t="s">
        <v>82</v>
      </c>
      <c r="F34" s="5" t="s">
        <v>83</v>
      </c>
      <c r="I34" s="5" t="s">
        <v>84</v>
      </c>
      <c r="K34" s="5" t="s">
        <v>31</v>
      </c>
      <c r="L34" s="1">
        <v>6</v>
      </c>
      <c r="M34" s="6" t="s">
        <v>45</v>
      </c>
      <c r="N34" s="19" t="str">
        <f>IF(I35="","","---")</f>
        <v/>
      </c>
      <c r="O34" s="19" t="str">
        <f>IF(I35="","","---")</f>
        <v/>
      </c>
    </row>
    <row r="35" spans="1:27" ht="13.15" x14ac:dyDescent="0.4">
      <c r="A35" t="s">
        <v>85</v>
      </c>
      <c r="B35" s="1">
        <v>5</v>
      </c>
      <c r="D35" s="7" t="s">
        <v>86</v>
      </c>
      <c r="E35" s="50"/>
      <c r="F35" s="7" t="s">
        <v>86</v>
      </c>
      <c r="G35" s="50"/>
      <c r="H35" s="6" t="s">
        <v>45</v>
      </c>
      <c r="I35" s="47"/>
      <c r="M35" s="6" t="s">
        <v>59</v>
      </c>
      <c r="N35" s="19" t="str">
        <f>IF(I35="","",G35*$H$32*I35)</f>
        <v/>
      </c>
      <c r="O35" s="19" t="str">
        <f>IF(I35="","",E35*$H$32*I35)</f>
        <v/>
      </c>
    </row>
    <row r="36" spans="1:27" x14ac:dyDescent="0.35">
      <c r="D36" s="5"/>
      <c r="F36" s="5"/>
      <c r="H36" s="6" t="s">
        <v>59</v>
      </c>
      <c r="I36" s="7" t="str">
        <f>IF(I35="","",1-I35)</f>
        <v/>
      </c>
      <c r="K36" s="5" t="s">
        <v>31</v>
      </c>
      <c r="L36" s="1">
        <f>L34-1</f>
        <v>5</v>
      </c>
      <c r="M36" s="6" t="s">
        <v>45</v>
      </c>
      <c r="N36" s="19" t="str">
        <f>IF(I37="","",IF(I35="","---",G35*$H$32*I36))</f>
        <v>---</v>
      </c>
      <c r="O36" s="19" t="str">
        <f>IF(I37="","",IF(I35="","---",E35*$H$32*I36))</f>
        <v>---</v>
      </c>
    </row>
    <row r="37" spans="1:27" ht="13.15" x14ac:dyDescent="0.4">
      <c r="A37" t="s">
        <v>85</v>
      </c>
      <c r="B37" s="1">
        <f>B35-1</f>
        <v>4</v>
      </c>
      <c r="D37" s="7" t="s">
        <v>86</v>
      </c>
      <c r="E37" s="50">
        <v>97.3</v>
      </c>
      <c r="F37" s="7" t="s">
        <v>86</v>
      </c>
      <c r="G37" s="50">
        <v>192.4</v>
      </c>
      <c r="H37" s="6" t="s">
        <v>45</v>
      </c>
      <c r="I37" s="46">
        <v>0.38</v>
      </c>
      <c r="M37" s="6" t="s">
        <v>59</v>
      </c>
      <c r="N37" s="19">
        <f>IF(I37="","",G37*$H$32*I37)</f>
        <v>95.045600000000007</v>
      </c>
      <c r="O37" s="19">
        <f>IF(I37="","",E37*$H$32*I37)</f>
        <v>48.066200000000002</v>
      </c>
    </row>
    <row r="38" spans="1:27" x14ac:dyDescent="0.35">
      <c r="H38" s="6" t="s">
        <v>59</v>
      </c>
      <c r="I38" s="7">
        <f>IF(I37="","",1-I37)</f>
        <v>0.62</v>
      </c>
      <c r="K38" s="5" t="s">
        <v>31</v>
      </c>
      <c r="L38" s="1">
        <f>L36-1</f>
        <v>4</v>
      </c>
      <c r="M38" s="6" t="s">
        <v>45</v>
      </c>
      <c r="N38" s="19">
        <f>IF(I39="","",IF(I37="","---",G37*$H$32*I38))</f>
        <v>155.0744</v>
      </c>
      <c r="O38" s="19">
        <f>IF(I39="","",IF(I37="","---",E37*$H$32*I38))</f>
        <v>78.4238</v>
      </c>
    </row>
    <row r="39" spans="1:27" ht="13.15" x14ac:dyDescent="0.4">
      <c r="A39" t="s">
        <v>85</v>
      </c>
      <c r="B39" s="1">
        <f>B37-1</f>
        <v>3</v>
      </c>
      <c r="D39" s="7" t="s">
        <v>86</v>
      </c>
      <c r="E39" s="50">
        <v>128.6</v>
      </c>
      <c r="F39" s="7" t="s">
        <v>86</v>
      </c>
      <c r="G39" s="50">
        <v>257.39999999999998</v>
      </c>
      <c r="H39" s="6" t="s">
        <v>45</v>
      </c>
      <c r="I39" s="46">
        <v>0.42</v>
      </c>
      <c r="M39" s="6" t="s">
        <v>59</v>
      </c>
      <c r="N39" s="19">
        <f>IF(I39="","",G39*$H$32*I39)</f>
        <v>140.54040000000001</v>
      </c>
      <c r="O39" s="19">
        <f>IF(I39="","",E39*$H$32*I39)</f>
        <v>70.215599999999995</v>
      </c>
    </row>
    <row r="40" spans="1:27" x14ac:dyDescent="0.35">
      <c r="H40" s="6" t="s">
        <v>59</v>
      </c>
      <c r="I40" s="7">
        <f>IF(I39="","",1-I39)</f>
        <v>0.58000000000000007</v>
      </c>
      <c r="K40" s="5" t="s">
        <v>31</v>
      </c>
      <c r="L40" s="1">
        <f>L38-1</f>
        <v>3</v>
      </c>
      <c r="M40" s="6" t="s">
        <v>45</v>
      </c>
      <c r="N40" s="19">
        <f>IF(I41="","",IF(I39="","---",G39*$H$32*I40))</f>
        <v>194.07960000000003</v>
      </c>
      <c r="O40" s="19">
        <f>IF(I41="","",IF(I39="","---",E39*$H$32*I40))</f>
        <v>96.964400000000012</v>
      </c>
    </row>
    <row r="41" spans="1:27" ht="13.15" x14ac:dyDescent="0.4">
      <c r="A41" t="s">
        <v>85</v>
      </c>
      <c r="B41" s="1">
        <f>B39-1</f>
        <v>2</v>
      </c>
      <c r="D41" s="7" t="s">
        <v>86</v>
      </c>
      <c r="E41" s="50">
        <v>161.19999999999999</v>
      </c>
      <c r="F41" s="7" t="s">
        <v>86</v>
      </c>
      <c r="G41" s="50">
        <v>322.3</v>
      </c>
      <c r="H41" s="6" t="s">
        <v>45</v>
      </c>
      <c r="I41" s="46">
        <v>0.46</v>
      </c>
      <c r="M41" s="6" t="s">
        <v>59</v>
      </c>
      <c r="N41" s="19">
        <f>IF(I41="","",G41*$H$32*I41)</f>
        <v>192.7354</v>
      </c>
      <c r="O41" s="19">
        <f>IF(I41="","",E41*$H$32*I41)</f>
        <v>96.397600000000011</v>
      </c>
    </row>
    <row r="42" spans="1:27" x14ac:dyDescent="0.35">
      <c r="H42" s="6" t="s">
        <v>59</v>
      </c>
      <c r="I42" s="7">
        <f>IF(I41="","",1-I41)</f>
        <v>0.54</v>
      </c>
      <c r="K42" s="5" t="s">
        <v>31</v>
      </c>
      <c r="L42" s="1">
        <f>L40-1</f>
        <v>2</v>
      </c>
      <c r="M42" s="6" t="s">
        <v>45</v>
      </c>
      <c r="N42" s="19">
        <f>IF(I43="","",IF(I41="","---",G41*$H$32*I42))</f>
        <v>226.25460000000001</v>
      </c>
      <c r="O42" s="19">
        <f>IF(I43="","",IF(I41="","---",E41*$H$32*I42))</f>
        <v>113.16240000000001</v>
      </c>
    </row>
    <row r="43" spans="1:27" ht="13.15" x14ac:dyDescent="0.4">
      <c r="A43" t="s">
        <v>85</v>
      </c>
      <c r="B43" s="1">
        <f>B41-1</f>
        <v>1</v>
      </c>
      <c r="D43" s="7" t="s">
        <v>86</v>
      </c>
      <c r="E43" s="50">
        <v>161.19999999999999</v>
      </c>
      <c r="F43" s="7" t="s">
        <v>86</v>
      </c>
      <c r="G43" s="50">
        <v>322.3</v>
      </c>
      <c r="H43" s="6" t="s">
        <v>45</v>
      </c>
      <c r="I43" s="46">
        <v>0.5</v>
      </c>
      <c r="M43" s="6" t="s">
        <v>59</v>
      </c>
      <c r="N43" s="19">
        <f>IF(I43="","",G43*$H$32*I43)</f>
        <v>209.495</v>
      </c>
      <c r="O43" s="19">
        <f>IF(I43="","",E43*$H$32*I43)</f>
        <v>104.78</v>
      </c>
    </row>
    <row r="44" spans="1:27" x14ac:dyDescent="0.35">
      <c r="H44" s="6" t="s">
        <v>59</v>
      </c>
      <c r="I44" s="7">
        <f>IF(I43="","",1-I43)</f>
        <v>0.5</v>
      </c>
      <c r="K44" s="5" t="s">
        <v>31</v>
      </c>
      <c r="L44" s="1">
        <f>L42-1</f>
        <v>1</v>
      </c>
      <c r="M44" s="6" t="s">
        <v>45</v>
      </c>
      <c r="N44" s="19">
        <f>IF(I43="","---",G43*$H$32*I44)</f>
        <v>209.495</v>
      </c>
      <c r="O44" s="19">
        <f>IF(I43="","---",E43*$H$32*I44)</f>
        <v>104.78</v>
      </c>
    </row>
    <row r="45" spans="1:27" x14ac:dyDescent="0.35">
      <c r="M45" s="6" t="s">
        <v>59</v>
      </c>
      <c r="N45" s="19" t="s">
        <v>87</v>
      </c>
      <c r="O45" s="19" t="s">
        <v>87</v>
      </c>
    </row>
    <row r="46" spans="1:27" x14ac:dyDescent="0.35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</row>
    <row r="48" spans="1:27" x14ac:dyDescent="0.35">
      <c r="A48" t="s">
        <v>21</v>
      </c>
      <c r="B48" s="1">
        <f ca="1">$A$5</f>
        <v>27</v>
      </c>
      <c r="D48" t="s">
        <v>22</v>
      </c>
      <c r="E48" s="1" t="s">
        <v>23</v>
      </c>
      <c r="F48" s="46">
        <v>30</v>
      </c>
      <c r="G48" t="s">
        <v>24</v>
      </c>
      <c r="H48" t="s">
        <v>25</v>
      </c>
      <c r="L48" t="s">
        <v>26</v>
      </c>
      <c r="M48" s="46">
        <v>25</v>
      </c>
      <c r="N48" t="s">
        <v>24</v>
      </c>
      <c r="O48" t="s">
        <v>27</v>
      </c>
      <c r="V48" t="s">
        <v>28</v>
      </c>
      <c r="W48" s="1">
        <f ca="1">MATCH(B49,$C$5:$C$27,-1)</f>
        <v>1</v>
      </c>
      <c r="Y48" s="7" t="s">
        <v>29</v>
      </c>
      <c r="Z48" s="8">
        <f>F48*F49*$O$1/10</f>
        <v>2975</v>
      </c>
      <c r="AA48" s="5" t="s">
        <v>30</v>
      </c>
    </row>
    <row r="49" spans="1:27" x14ac:dyDescent="0.35">
      <c r="A49" t="s">
        <v>31</v>
      </c>
      <c r="B49" s="51">
        <f>H3</f>
        <v>5</v>
      </c>
      <c r="E49" s="1" t="s">
        <v>32</v>
      </c>
      <c r="F49" s="46">
        <v>70</v>
      </c>
      <c r="G49" t="s">
        <v>24</v>
      </c>
      <c r="H49" t="s">
        <v>33</v>
      </c>
      <c r="L49" t="s">
        <v>34</v>
      </c>
      <c r="M49" s="46">
        <v>25</v>
      </c>
      <c r="N49" t="s">
        <v>24</v>
      </c>
      <c r="O49" t="s">
        <v>35</v>
      </c>
      <c r="Y49" s="7" t="s">
        <v>36</v>
      </c>
      <c r="Z49" s="1">
        <f>0.12*Z48*F49/100</f>
        <v>249.9</v>
      </c>
      <c r="AA49" s="5" t="s">
        <v>37</v>
      </c>
    </row>
    <row r="50" spans="1:27" x14ac:dyDescent="0.35">
      <c r="E50" s="1" t="s">
        <v>38</v>
      </c>
      <c r="F50" s="46">
        <v>4</v>
      </c>
      <c r="G50" t="s">
        <v>24</v>
      </c>
      <c r="H50" t="s">
        <v>39</v>
      </c>
      <c r="L50" t="s">
        <v>40</v>
      </c>
      <c r="M50" s="48">
        <v>320</v>
      </c>
      <c r="N50" t="s">
        <v>24</v>
      </c>
      <c r="O50" t="s">
        <v>41</v>
      </c>
      <c r="Y50" s="7" t="s">
        <v>42</v>
      </c>
      <c r="Z50" s="1">
        <f>0.12*Z48*F48/100</f>
        <v>107.1</v>
      </c>
      <c r="AA50" s="5" t="s">
        <v>37</v>
      </c>
    </row>
    <row r="52" spans="1:27" x14ac:dyDescent="0.35">
      <c r="A52" t="s">
        <v>43</v>
      </c>
      <c r="B52" s="9" t="s">
        <v>44</v>
      </c>
      <c r="C52" s="1" t="s">
        <v>45</v>
      </c>
      <c r="E52" s="2" t="s">
        <v>46</v>
      </c>
      <c r="F52" s="2" t="s">
        <v>47</v>
      </c>
      <c r="G52" s="2" t="s">
        <v>48</v>
      </c>
      <c r="H52" s="2" t="s">
        <v>49</v>
      </c>
      <c r="I52" s="2" t="s">
        <v>50</v>
      </c>
      <c r="J52" s="2" t="s">
        <v>51</v>
      </c>
      <c r="K52" s="2" t="s">
        <v>52</v>
      </c>
      <c r="L52" s="2" t="s">
        <v>53</v>
      </c>
      <c r="O52" s="24"/>
    </row>
    <row r="53" spans="1:27" x14ac:dyDescent="0.35">
      <c r="D53" s="1" t="s">
        <v>54</v>
      </c>
      <c r="E53" s="4">
        <f t="shared" ref="E53:J53" ca="1" si="9">INDEX(O$5:O$27,$W48,1)</f>
        <v>-33.375</v>
      </c>
      <c r="F53" s="4">
        <f t="shared" ca="1" si="9"/>
        <v>-22.913</v>
      </c>
      <c r="G53" s="4">
        <f t="shared" ca="1" si="9"/>
        <v>-6.7050000000000001</v>
      </c>
      <c r="H53" s="4">
        <f t="shared" ca="1" si="9"/>
        <v>55.655999999999999</v>
      </c>
      <c r="I53" s="4">
        <f t="shared" ca="1" si="9"/>
        <v>5.851</v>
      </c>
      <c r="J53" s="4">
        <f t="shared" ca="1" si="9"/>
        <v>8.609</v>
      </c>
    </row>
    <row r="54" spans="1:27" x14ac:dyDescent="0.35">
      <c r="D54" s="1" t="s">
        <v>55</v>
      </c>
      <c r="E54" s="4">
        <f t="shared" ref="E54:J54" ca="1" si="10">INDEX(E$5:E$27,$W48,1)</f>
        <v>29.661999999999999</v>
      </c>
      <c r="F54" s="4">
        <f t="shared" ca="1" si="10"/>
        <v>18.495000000000001</v>
      </c>
      <c r="G54" s="4">
        <f t="shared" ca="1" si="10"/>
        <v>22.797999999999998</v>
      </c>
      <c r="H54" s="4">
        <f t="shared" ca="1" si="10"/>
        <v>8.7919999999999998</v>
      </c>
      <c r="I54" s="4">
        <f t="shared" ca="1" si="10"/>
        <v>1.446</v>
      </c>
      <c r="J54" s="4">
        <f t="shared" ca="1" si="10"/>
        <v>2.1280000000000001</v>
      </c>
    </row>
    <row r="55" spans="1:27" x14ac:dyDescent="0.35">
      <c r="D55" s="1" t="s">
        <v>56</v>
      </c>
      <c r="E55" s="4">
        <f t="shared" ref="E55:J55" ca="1" si="11">INDEX(O$5:O$27,$W48+2,1)</f>
        <v>-21.352</v>
      </c>
      <c r="F55" s="4">
        <f t="shared" ca="1" si="11"/>
        <v>-14.257</v>
      </c>
      <c r="G55" s="4">
        <f t="shared" ca="1" si="11"/>
        <v>-3.5409999999999999</v>
      </c>
      <c r="H55" s="4">
        <f t="shared" ca="1" si="11"/>
        <v>26.084</v>
      </c>
      <c r="I55" s="4">
        <f t="shared" ca="1" si="11"/>
        <v>2.6789999999999998</v>
      </c>
      <c r="J55" s="4">
        <f t="shared" ca="1" si="11"/>
        <v>3.9420000000000002</v>
      </c>
    </row>
    <row r="56" spans="1:27" x14ac:dyDescent="0.35">
      <c r="D56" s="1" t="s">
        <v>57</v>
      </c>
      <c r="E56" s="4">
        <f t="shared" ref="E56:J56" ca="1" si="12">INDEX(E$5:E$27,$W48+2,1)</f>
        <v>18.064</v>
      </c>
      <c r="F56" s="4">
        <f t="shared" ca="1" si="12"/>
        <v>11.257999999999999</v>
      </c>
      <c r="G56" s="4">
        <f t="shared" ca="1" si="12"/>
        <v>13.744</v>
      </c>
      <c r="H56" s="4">
        <f t="shared" ca="1" si="12"/>
        <v>5.306</v>
      </c>
      <c r="I56" s="4">
        <f t="shared" ca="1" si="12"/>
        <v>0.872</v>
      </c>
      <c r="J56" s="4">
        <f t="shared" ca="1" si="12"/>
        <v>1.2829999999999999</v>
      </c>
      <c r="M56" t="s">
        <v>107</v>
      </c>
    </row>
    <row r="57" spans="1:27" x14ac:dyDescent="0.35">
      <c r="D57" s="1" t="s">
        <v>12</v>
      </c>
      <c r="E57" s="4">
        <f t="shared" ref="E57:J57" ca="1" si="13">INDEX(Y$5:Y$27,$W48+3,1)</f>
        <v>-107.64400000000001</v>
      </c>
      <c r="F57" s="4">
        <f t="shared" ca="1" si="13"/>
        <v>-70.33</v>
      </c>
      <c r="G57" s="4">
        <f t="shared" ca="1" si="13"/>
        <v>-17.303000000000001</v>
      </c>
      <c r="H57" s="4">
        <f t="shared" ca="1" si="13"/>
        <v>20.69</v>
      </c>
      <c r="I57" s="4">
        <f t="shared" ca="1" si="13"/>
        <v>1.851</v>
      </c>
      <c r="J57" s="4">
        <f t="shared" ca="1" si="13"/>
        <v>2.7240000000000002</v>
      </c>
      <c r="K57" s="4">
        <f>L57*1.3</f>
        <v>0</v>
      </c>
      <c r="L57" s="4">
        <v>0</v>
      </c>
      <c r="M57" t="s">
        <v>58</v>
      </c>
    </row>
    <row r="58" spans="1:27" x14ac:dyDescent="0.35">
      <c r="M58" t="s">
        <v>103</v>
      </c>
    </row>
    <row r="59" spans="1:27" x14ac:dyDescent="0.35">
      <c r="B59" s="9" t="s">
        <v>44</v>
      </c>
      <c r="C59" s="1" t="s">
        <v>59</v>
      </c>
      <c r="E59" s="2" t="s">
        <v>46</v>
      </c>
      <c r="F59" s="2" t="s">
        <v>47</v>
      </c>
      <c r="G59" s="2" t="s">
        <v>48</v>
      </c>
      <c r="H59" s="2" t="s">
        <v>49</v>
      </c>
      <c r="I59" s="2" t="s">
        <v>50</v>
      </c>
      <c r="J59" s="2" t="s">
        <v>51</v>
      </c>
      <c r="K59" s="2" t="s">
        <v>52</v>
      </c>
      <c r="L59" s="2" t="s">
        <v>53</v>
      </c>
    </row>
    <row r="60" spans="1:27" x14ac:dyDescent="0.35">
      <c r="D60" s="1" t="s">
        <v>54</v>
      </c>
      <c r="E60" s="4">
        <f t="shared" ref="E60:J60" ca="1" si="14">INDEX(O$5:O$27,$W48+1,1)</f>
        <v>34.951999999999998</v>
      </c>
      <c r="F60" s="4">
        <f t="shared" ca="1" si="14"/>
        <v>22.71</v>
      </c>
      <c r="G60" s="4">
        <f t="shared" ca="1" si="14"/>
        <v>5.1130000000000004</v>
      </c>
      <c r="H60" s="4">
        <f t="shared" ca="1" si="14"/>
        <v>-30.36</v>
      </c>
      <c r="I60" s="4">
        <f t="shared" ca="1" si="14"/>
        <v>-2.722</v>
      </c>
      <c r="J60" s="4">
        <f t="shared" ca="1" si="14"/>
        <v>-4.0049999999999999</v>
      </c>
    </row>
    <row r="61" spans="1:27" x14ac:dyDescent="0.35">
      <c r="D61" s="1" t="s">
        <v>55</v>
      </c>
      <c r="E61" s="4">
        <f t="shared" ref="E61:J61" ca="1" si="15">INDEX(E$5:E$27,$W48+1,1)</f>
        <v>-28.143000000000001</v>
      </c>
      <c r="F61" s="4">
        <f t="shared" ca="1" si="15"/>
        <v>-17.53</v>
      </c>
      <c r="G61" s="4">
        <f t="shared" ca="1" si="15"/>
        <v>-21.187999999999999</v>
      </c>
      <c r="H61" s="4">
        <f t="shared" ca="1" si="15"/>
        <v>-8.1890000000000001</v>
      </c>
      <c r="I61" s="4">
        <f t="shared" ca="1" si="15"/>
        <v>-1.345</v>
      </c>
      <c r="J61" s="4">
        <f t="shared" ca="1" si="15"/>
        <v>-1.9790000000000001</v>
      </c>
    </row>
    <row r="62" spans="1:27" x14ac:dyDescent="0.35">
      <c r="D62" s="1" t="s">
        <v>56</v>
      </c>
      <c r="E62" s="4">
        <f ca="1">E55</f>
        <v>-21.352</v>
      </c>
      <c r="F62" s="4">
        <f t="shared" ref="F62:J64" ca="1" si="16">F55</f>
        <v>-14.257</v>
      </c>
      <c r="G62" s="4">
        <f t="shared" ca="1" si="16"/>
        <v>-3.5409999999999999</v>
      </c>
      <c r="H62" s="4">
        <f t="shared" ca="1" si="16"/>
        <v>26.084</v>
      </c>
      <c r="I62" s="4">
        <f t="shared" ca="1" si="16"/>
        <v>2.6789999999999998</v>
      </c>
      <c r="J62" s="4">
        <f t="shared" ca="1" si="16"/>
        <v>3.9420000000000002</v>
      </c>
    </row>
    <row r="63" spans="1:27" x14ac:dyDescent="0.35">
      <c r="D63" s="1" t="s">
        <v>57</v>
      </c>
      <c r="E63" s="4">
        <f ca="1">E56</f>
        <v>18.064</v>
      </c>
      <c r="F63" s="4">
        <f t="shared" ca="1" si="16"/>
        <v>11.257999999999999</v>
      </c>
      <c r="G63" s="4">
        <f t="shared" ca="1" si="16"/>
        <v>13.744</v>
      </c>
      <c r="H63" s="4">
        <f t="shared" ca="1" si="16"/>
        <v>5.306</v>
      </c>
      <c r="I63" s="4">
        <f t="shared" ca="1" si="16"/>
        <v>0.872</v>
      </c>
      <c r="J63" s="4">
        <f t="shared" ca="1" si="16"/>
        <v>1.2829999999999999</v>
      </c>
    </row>
    <row r="64" spans="1:27" x14ac:dyDescent="0.35">
      <c r="D64" s="1" t="s">
        <v>12</v>
      </c>
      <c r="E64" s="4">
        <f ca="1">E57</f>
        <v>-107.64400000000001</v>
      </c>
      <c r="F64" s="4">
        <f t="shared" ca="1" si="16"/>
        <v>-70.33</v>
      </c>
      <c r="G64" s="4">
        <f t="shared" ca="1" si="16"/>
        <v>-17.303000000000001</v>
      </c>
      <c r="H64" s="4">
        <f t="shared" ca="1" si="16"/>
        <v>20.69</v>
      </c>
      <c r="I64" s="4">
        <f t="shared" ca="1" si="16"/>
        <v>1.851</v>
      </c>
      <c r="J64" s="4">
        <f t="shared" ca="1" si="16"/>
        <v>2.7240000000000002</v>
      </c>
      <c r="K64" s="4">
        <f>L64*1.3</f>
        <v>0</v>
      </c>
      <c r="L64" s="49">
        <f>-F48*F49*(M50-(M48+M49))*$W$1/1000000+L57</f>
        <v>0</v>
      </c>
    </row>
    <row r="66" spans="1:26" s="10" customFormat="1" x14ac:dyDescent="0.35">
      <c r="B66" s="11" t="s">
        <v>60</v>
      </c>
      <c r="C66" s="12" t="s">
        <v>45</v>
      </c>
      <c r="E66" s="13" t="s">
        <v>46</v>
      </c>
      <c r="F66" s="13" t="s">
        <v>47</v>
      </c>
      <c r="G66" s="13" t="s">
        <v>48</v>
      </c>
      <c r="H66" s="13" t="s">
        <v>49</v>
      </c>
      <c r="I66" s="13" t="s">
        <v>50</v>
      </c>
      <c r="J66" s="13" t="s">
        <v>51</v>
      </c>
      <c r="K66" s="13" t="s">
        <v>61</v>
      </c>
      <c r="L66" s="13" t="s">
        <v>62</v>
      </c>
      <c r="M66" s="13" t="s">
        <v>63</v>
      </c>
      <c r="N66" s="13" t="s">
        <v>64</v>
      </c>
      <c r="O66" s="13" t="s">
        <v>65</v>
      </c>
      <c r="P66" s="13" t="s">
        <v>66</v>
      </c>
      <c r="Q66" s="13" t="s">
        <v>67</v>
      </c>
      <c r="R66" s="13" t="s">
        <v>68</v>
      </c>
    </row>
    <row r="67" spans="1:26" s="10" customFormat="1" x14ac:dyDescent="0.35">
      <c r="D67" s="12" t="s">
        <v>54</v>
      </c>
      <c r="E67" s="14">
        <f t="shared" ref="E67:F67" ca="1" si="17">E53-(E53-E60)/$M50*$M48</f>
        <v>-28.036953125</v>
      </c>
      <c r="F67" s="14">
        <f t="shared" ca="1" si="17"/>
        <v>-19.348703125</v>
      </c>
      <c r="G67" s="14">
        <f ca="1">G53-(G53-G60)/$M50*$M48</f>
        <v>-5.7817187499999996</v>
      </c>
      <c r="H67" s="14">
        <f t="shared" ref="H67:J67" ca="1" si="18">H53-(H53-H60)/$M50*$M48</f>
        <v>48.936</v>
      </c>
      <c r="I67" s="14">
        <f t="shared" ca="1" si="18"/>
        <v>5.1812343749999998</v>
      </c>
      <c r="J67" s="14">
        <f t="shared" ca="1" si="18"/>
        <v>7.6235312500000001</v>
      </c>
      <c r="K67" s="14">
        <f ca="1">(ABS(G67)+ABS(I67))*SIGN(G67)</f>
        <v>-10.962953124999999</v>
      </c>
      <c r="L67" s="14">
        <f ca="1">(ABS(H67)+ABS(J67))*SIGN(H67)</f>
        <v>56.559531249999999</v>
      </c>
      <c r="M67" s="14">
        <f ca="1">(ABS(K67)+0.3*ABS(L67))*SIGN(K67)</f>
        <v>-27.930812499999998</v>
      </c>
      <c r="N67" s="14">
        <f t="shared" ref="N67:N71" ca="1" si="19">(ABS(L67)+0.3*ABS(K67))*SIGN(L67)</f>
        <v>59.848417187499997</v>
      </c>
      <c r="O67" s="14">
        <f ca="1">F67+M67</f>
        <v>-47.279515625000002</v>
      </c>
      <c r="P67" s="14">
        <f ca="1">F67-M67</f>
        <v>8.5821093749999982</v>
      </c>
      <c r="Q67" s="14">
        <f ca="1">F67+N67</f>
        <v>40.499714062499997</v>
      </c>
      <c r="R67" s="14">
        <f ca="1">F67-N67</f>
        <v>-79.197120312500005</v>
      </c>
    </row>
    <row r="68" spans="1:26" s="10" customFormat="1" x14ac:dyDescent="0.35">
      <c r="D68" s="12" t="s">
        <v>55</v>
      </c>
      <c r="E68" s="14">
        <f t="shared" ref="E68:F68" ca="1" si="20">E54-(E54-E61)/$M50*$M48</f>
        <v>25.145984374999998</v>
      </c>
      <c r="F68" s="14">
        <f t="shared" ca="1" si="20"/>
        <v>15.680546875000001</v>
      </c>
      <c r="G68" s="14">
        <f ca="1">G54-(G54-G61)/$M50*$M48</f>
        <v>19.361593749999997</v>
      </c>
      <c r="H68" s="14">
        <f t="shared" ref="H68:J68" ca="1" si="21">H54-(H54-H61)/$M50*$M48</f>
        <v>7.4653593750000002</v>
      </c>
      <c r="I68" s="14">
        <f t="shared" ca="1" si="21"/>
        <v>1.227953125</v>
      </c>
      <c r="J68" s="14">
        <f t="shared" ca="1" si="21"/>
        <v>1.8071406250000002</v>
      </c>
      <c r="K68" s="14">
        <f t="shared" ref="K68:L71" ca="1" si="22">(ABS(G68)+ABS(I68))*SIGN(G68)</f>
        <v>20.589546874999996</v>
      </c>
      <c r="L68" s="14">
        <f t="shared" ca="1" si="22"/>
        <v>9.2725000000000009</v>
      </c>
      <c r="M68" s="14">
        <f t="shared" ref="M68:M71" ca="1" si="23">(ABS(K68)+0.3*ABS(L68))*SIGN(K68)</f>
        <v>23.371296874999995</v>
      </c>
      <c r="N68" s="14">
        <f t="shared" ca="1" si="19"/>
        <v>15.449364062499999</v>
      </c>
      <c r="O68" s="14">
        <f t="shared" ref="O68:O70" ca="1" si="24">F68+M68</f>
        <v>39.051843749999996</v>
      </c>
      <c r="P68" s="14">
        <f t="shared" ref="P68:P70" ca="1" si="25">F68-M68</f>
        <v>-7.6907499999999942</v>
      </c>
      <c r="Q68" s="14">
        <f t="shared" ref="Q68:Q70" ca="1" si="26">F68+N68</f>
        <v>31.1299109375</v>
      </c>
      <c r="R68" s="14">
        <f t="shared" ref="R68:R70" ca="1" si="27">F68-N68</f>
        <v>0.23118281250000194</v>
      </c>
    </row>
    <row r="69" spans="1:26" s="10" customFormat="1" x14ac:dyDescent="0.35">
      <c r="D69" s="12" t="s">
        <v>56</v>
      </c>
      <c r="E69" s="14">
        <f t="shared" ref="E69:J71" ca="1" si="28">E55</f>
        <v>-21.352</v>
      </c>
      <c r="F69" s="14">
        <f t="shared" ca="1" si="28"/>
        <v>-14.257</v>
      </c>
      <c r="G69" s="14">
        <f t="shared" ca="1" si="28"/>
        <v>-3.5409999999999999</v>
      </c>
      <c r="H69" s="14">
        <f t="shared" ca="1" si="28"/>
        <v>26.084</v>
      </c>
      <c r="I69" s="14">
        <f t="shared" ca="1" si="28"/>
        <v>2.6789999999999998</v>
      </c>
      <c r="J69" s="14">
        <f t="shared" ca="1" si="28"/>
        <v>3.9420000000000002</v>
      </c>
      <c r="K69" s="14">
        <f t="shared" ca="1" si="22"/>
        <v>-6.22</v>
      </c>
      <c r="L69" s="14">
        <f t="shared" ca="1" si="22"/>
        <v>30.026</v>
      </c>
      <c r="M69" s="14">
        <f t="shared" ca="1" si="23"/>
        <v>-15.227799999999998</v>
      </c>
      <c r="N69" s="14">
        <f t="shared" ca="1" si="19"/>
        <v>31.891999999999999</v>
      </c>
      <c r="O69" s="14">
        <f t="shared" ca="1" si="24"/>
        <v>-29.4848</v>
      </c>
      <c r="P69" s="14">
        <f t="shared" ca="1" si="25"/>
        <v>0.97079999999999878</v>
      </c>
      <c r="Q69" s="14">
        <f t="shared" ca="1" si="26"/>
        <v>17.634999999999998</v>
      </c>
      <c r="R69" s="14">
        <f t="shared" ca="1" si="27"/>
        <v>-46.149000000000001</v>
      </c>
    </row>
    <row r="70" spans="1:26" s="10" customFormat="1" x14ac:dyDescent="0.35">
      <c r="D70" s="12" t="s">
        <v>57</v>
      </c>
      <c r="E70" s="14">
        <f t="shared" ca="1" si="28"/>
        <v>18.064</v>
      </c>
      <c r="F70" s="14">
        <f t="shared" ca="1" si="28"/>
        <v>11.257999999999999</v>
      </c>
      <c r="G70" s="14">
        <f t="shared" ca="1" si="28"/>
        <v>13.744</v>
      </c>
      <c r="H70" s="14">
        <f t="shared" ca="1" si="28"/>
        <v>5.306</v>
      </c>
      <c r="I70" s="14">
        <f t="shared" ca="1" si="28"/>
        <v>0.872</v>
      </c>
      <c r="J70" s="14">
        <f t="shared" ca="1" si="28"/>
        <v>1.2829999999999999</v>
      </c>
      <c r="K70" s="14">
        <f t="shared" ca="1" si="22"/>
        <v>14.616</v>
      </c>
      <c r="L70" s="14">
        <f t="shared" ca="1" si="22"/>
        <v>6.5890000000000004</v>
      </c>
      <c r="M70" s="14">
        <f t="shared" ca="1" si="23"/>
        <v>16.592700000000001</v>
      </c>
      <c r="N70" s="14">
        <f t="shared" ca="1" si="19"/>
        <v>10.973800000000001</v>
      </c>
      <c r="O70" s="14">
        <f t="shared" ca="1" si="24"/>
        <v>27.8507</v>
      </c>
      <c r="P70" s="14">
        <f t="shared" ca="1" si="25"/>
        <v>-5.3347000000000016</v>
      </c>
      <c r="Q70" s="14">
        <f t="shared" ca="1" si="26"/>
        <v>22.2318</v>
      </c>
      <c r="R70" s="14">
        <f t="shared" ca="1" si="27"/>
        <v>0.28419999999999845</v>
      </c>
    </row>
    <row r="71" spans="1:26" s="10" customFormat="1" x14ac:dyDescent="0.35">
      <c r="D71" s="12" t="s">
        <v>12</v>
      </c>
      <c r="E71" s="14">
        <f ca="1">E57+K57</f>
        <v>-107.64400000000001</v>
      </c>
      <c r="F71" s="14">
        <f ca="1">F57+L57</f>
        <v>-70.33</v>
      </c>
      <c r="G71" s="14">
        <f t="shared" ca="1" si="28"/>
        <v>-17.303000000000001</v>
      </c>
      <c r="H71" s="14">
        <f t="shared" ca="1" si="28"/>
        <v>20.69</v>
      </c>
      <c r="I71" s="14">
        <f t="shared" ca="1" si="28"/>
        <v>1.851</v>
      </c>
      <c r="J71" s="14">
        <f t="shared" ca="1" si="28"/>
        <v>2.7240000000000002</v>
      </c>
      <c r="K71" s="14">
        <f t="shared" ca="1" si="22"/>
        <v>-19.154</v>
      </c>
      <c r="L71" s="14">
        <f t="shared" ca="1" si="22"/>
        <v>23.414000000000001</v>
      </c>
      <c r="M71" s="14">
        <f t="shared" ca="1" si="23"/>
        <v>-26.1782</v>
      </c>
      <c r="N71" s="14">
        <f t="shared" ca="1" si="19"/>
        <v>29.160200000000003</v>
      </c>
      <c r="O71" s="14">
        <f ca="1">F71+M71</f>
        <v>-96.508200000000002</v>
      </c>
      <c r="P71" s="14">
        <f ca="1">F71-M71</f>
        <v>-44.151799999999994</v>
      </c>
      <c r="Q71" s="14">
        <f ca="1">F71+N71</f>
        <v>-41.169799999999995</v>
      </c>
      <c r="R71" s="14">
        <f ca="1">F71-N71</f>
        <v>-99.490200000000002</v>
      </c>
    </row>
    <row r="72" spans="1:26" s="10" customFormat="1" x14ac:dyDescent="0.35"/>
    <row r="73" spans="1:26" s="10" customFormat="1" x14ac:dyDescent="0.35">
      <c r="B73" s="11" t="s">
        <v>60</v>
      </c>
      <c r="C73" s="12" t="s">
        <v>59</v>
      </c>
      <c r="E73" s="13" t="s">
        <v>46</v>
      </c>
      <c r="F73" s="13" t="s">
        <v>47</v>
      </c>
      <c r="G73" s="13" t="s">
        <v>48</v>
      </c>
      <c r="H73" s="13" t="s">
        <v>49</v>
      </c>
      <c r="I73" s="13" t="s">
        <v>50</v>
      </c>
      <c r="J73" s="13" t="s">
        <v>51</v>
      </c>
      <c r="K73" s="13" t="s">
        <v>61</v>
      </c>
      <c r="L73" s="13" t="s">
        <v>62</v>
      </c>
      <c r="M73" s="13" t="s">
        <v>63</v>
      </c>
      <c r="N73" s="13" t="s">
        <v>64</v>
      </c>
      <c r="O73" s="13" t="s">
        <v>65</v>
      </c>
      <c r="P73" s="13" t="s">
        <v>66</v>
      </c>
      <c r="Q73" s="13" t="s">
        <v>67</v>
      </c>
      <c r="R73" s="13" t="s">
        <v>68</v>
      </c>
    </row>
    <row r="74" spans="1:26" s="10" customFormat="1" x14ac:dyDescent="0.35">
      <c r="D74" s="12" t="s">
        <v>54</v>
      </c>
      <c r="E74" s="14">
        <f t="shared" ref="E74:F74" ca="1" si="29">E60+(E53-E60)/$M50*$M49</f>
        <v>29.613953124999998</v>
      </c>
      <c r="F74" s="14">
        <f t="shared" ca="1" si="29"/>
        <v>19.145703125000001</v>
      </c>
      <c r="G74" s="14">
        <f ca="1">G60+(G53-G60)/$M50*$M49</f>
        <v>4.1897187499999999</v>
      </c>
      <c r="H74" s="14">
        <f t="shared" ref="H74:J74" ca="1" si="30">H60+(H53-H60)/$M50*$M49</f>
        <v>-23.64</v>
      </c>
      <c r="I74" s="14">
        <f t="shared" ca="1" si="30"/>
        <v>-2.0522343749999998</v>
      </c>
      <c r="J74" s="14">
        <f t="shared" ca="1" si="30"/>
        <v>-3.01953125</v>
      </c>
      <c r="K74" s="14">
        <f ca="1">(ABS(G74)+ABS(I74))*SIGN(G74)</f>
        <v>6.2419531250000002</v>
      </c>
      <c r="L74" s="14">
        <f ca="1">(ABS(H74)+ABS(J74))*SIGN(H74)</f>
        <v>-26.659531250000001</v>
      </c>
      <c r="M74" s="14">
        <f t="shared" ref="M74:M78" ca="1" si="31">(ABS(K74)+0.3*ABS(L74))*SIGN(K74)</f>
        <v>14.239812499999999</v>
      </c>
      <c r="N74" s="14">
        <f t="shared" ref="N74:N78" ca="1" si="32">(ABS(L74)+0.3*ABS(K74))*SIGN(L74)</f>
        <v>-28.532117187499999</v>
      </c>
      <c r="O74" s="14">
        <f ca="1">F74+M74</f>
        <v>33.385515624999996</v>
      </c>
      <c r="P74" s="14">
        <f ca="1">F74-M74</f>
        <v>4.9058906250000014</v>
      </c>
      <c r="Q74" s="14">
        <f ca="1">F74+N74</f>
        <v>-9.3864140624999983</v>
      </c>
      <c r="R74" s="14">
        <f ca="1">F74-N74</f>
        <v>47.677820312500003</v>
      </c>
    </row>
    <row r="75" spans="1:26" s="10" customFormat="1" x14ac:dyDescent="0.35">
      <c r="D75" s="12" t="s">
        <v>55</v>
      </c>
      <c r="E75" s="14">
        <f t="shared" ref="E75:F75" ca="1" si="33">E61+(E54-E61)/$M50*$M49</f>
        <v>-23.626984374999999</v>
      </c>
      <c r="F75" s="14">
        <f t="shared" ca="1" si="33"/>
        <v>-14.715546875000001</v>
      </c>
      <c r="G75" s="14">
        <f ca="1">G61+(G54-G61)/$M50*$M49</f>
        <v>-17.751593749999998</v>
      </c>
      <c r="H75" s="14">
        <f t="shared" ref="H75:J75" ca="1" si="34">H61+(H54-H61)/$M50*$M49</f>
        <v>-6.8623593750000005</v>
      </c>
      <c r="I75" s="14">
        <f t="shared" ca="1" si="34"/>
        <v>-1.126953125</v>
      </c>
      <c r="J75" s="14">
        <f t="shared" ca="1" si="34"/>
        <v>-1.6581406250000001</v>
      </c>
      <c r="K75" s="14">
        <f t="shared" ref="K75:L78" ca="1" si="35">(ABS(G75)+ABS(I75))*SIGN(G75)</f>
        <v>-18.878546874999998</v>
      </c>
      <c r="L75" s="14">
        <f t="shared" ca="1" si="35"/>
        <v>-8.5205000000000002</v>
      </c>
      <c r="M75" s="14">
        <f t="shared" ca="1" si="31"/>
        <v>-21.434696874999997</v>
      </c>
      <c r="N75" s="14">
        <f t="shared" ca="1" si="32"/>
        <v>-14.184064062499999</v>
      </c>
      <c r="O75" s="14">
        <f t="shared" ref="O75:O77" ca="1" si="36">F75+M75</f>
        <v>-36.150243750000001</v>
      </c>
      <c r="P75" s="14">
        <f t="shared" ref="P75:P77" ca="1" si="37">F75-M75</f>
        <v>6.7191499999999955</v>
      </c>
      <c r="Q75" s="14">
        <f t="shared" ref="Q75:Q77" ca="1" si="38">F75+N75</f>
        <v>-28.8996109375</v>
      </c>
      <c r="R75" s="14">
        <f t="shared" ref="R75:R77" ca="1" si="39">F75-N75</f>
        <v>-0.53148281250000196</v>
      </c>
    </row>
    <row r="76" spans="1:26" s="10" customFormat="1" x14ac:dyDescent="0.35">
      <c r="D76" s="12" t="s">
        <v>56</v>
      </c>
      <c r="E76" s="14">
        <f ca="1">E69</f>
        <v>-21.352</v>
      </c>
      <c r="F76" s="14">
        <f t="shared" ref="F76:J77" ca="1" si="40">F69</f>
        <v>-14.257</v>
      </c>
      <c r="G76" s="14">
        <f t="shared" ca="1" si="40"/>
        <v>-3.5409999999999999</v>
      </c>
      <c r="H76" s="14">
        <f t="shared" ca="1" si="40"/>
        <v>26.084</v>
      </c>
      <c r="I76" s="14">
        <f t="shared" ca="1" si="40"/>
        <v>2.6789999999999998</v>
      </c>
      <c r="J76" s="14">
        <f t="shared" ca="1" si="40"/>
        <v>3.9420000000000002</v>
      </c>
      <c r="K76" s="14">
        <f t="shared" ca="1" si="35"/>
        <v>-6.22</v>
      </c>
      <c r="L76" s="14">
        <f t="shared" ca="1" si="35"/>
        <v>30.026</v>
      </c>
      <c r="M76" s="14">
        <f t="shared" ca="1" si="31"/>
        <v>-15.227799999999998</v>
      </c>
      <c r="N76" s="14">
        <f t="shared" ca="1" si="32"/>
        <v>31.891999999999999</v>
      </c>
      <c r="O76" s="14">
        <f t="shared" ca="1" si="36"/>
        <v>-29.4848</v>
      </c>
      <c r="P76" s="14">
        <f t="shared" ca="1" si="37"/>
        <v>0.97079999999999878</v>
      </c>
      <c r="Q76" s="14">
        <f t="shared" ca="1" si="38"/>
        <v>17.634999999999998</v>
      </c>
      <c r="R76" s="14">
        <f t="shared" ca="1" si="39"/>
        <v>-46.149000000000001</v>
      </c>
    </row>
    <row r="77" spans="1:26" s="10" customFormat="1" x14ac:dyDescent="0.35">
      <c r="D77" s="12" t="s">
        <v>57</v>
      </c>
      <c r="E77" s="14">
        <f ca="1">E70</f>
        <v>18.064</v>
      </c>
      <c r="F77" s="14">
        <f t="shared" ca="1" si="40"/>
        <v>11.257999999999999</v>
      </c>
      <c r="G77" s="14">
        <f t="shared" ca="1" si="40"/>
        <v>13.744</v>
      </c>
      <c r="H77" s="14">
        <f t="shared" ca="1" si="40"/>
        <v>5.306</v>
      </c>
      <c r="I77" s="14">
        <f t="shared" ca="1" si="40"/>
        <v>0.872</v>
      </c>
      <c r="J77" s="14">
        <f t="shared" ca="1" si="40"/>
        <v>1.2829999999999999</v>
      </c>
      <c r="K77" s="14">
        <f t="shared" ca="1" si="35"/>
        <v>14.616</v>
      </c>
      <c r="L77" s="14">
        <f t="shared" ca="1" si="35"/>
        <v>6.5890000000000004</v>
      </c>
      <c r="M77" s="14">
        <f t="shared" ca="1" si="31"/>
        <v>16.592700000000001</v>
      </c>
      <c r="N77" s="14">
        <f t="shared" ca="1" si="32"/>
        <v>10.973800000000001</v>
      </c>
      <c r="O77" s="14">
        <f t="shared" ca="1" si="36"/>
        <v>27.8507</v>
      </c>
      <c r="P77" s="14">
        <f t="shared" ca="1" si="37"/>
        <v>-5.3347000000000016</v>
      </c>
      <c r="Q77" s="14">
        <f t="shared" ca="1" si="38"/>
        <v>22.2318</v>
      </c>
      <c r="R77" s="14">
        <f t="shared" ca="1" si="39"/>
        <v>0.28419999999999845</v>
      </c>
    </row>
    <row r="78" spans="1:26" s="10" customFormat="1" x14ac:dyDescent="0.35">
      <c r="D78" s="12" t="s">
        <v>12</v>
      </c>
      <c r="E78" s="14">
        <f ca="1">E64+K64</f>
        <v>-107.64400000000001</v>
      </c>
      <c r="F78" s="14">
        <f ca="1">F64+L64</f>
        <v>-70.33</v>
      </c>
      <c r="G78" s="14">
        <f t="shared" ref="G78:J78" ca="1" si="41">G64</f>
        <v>-17.303000000000001</v>
      </c>
      <c r="H78" s="14">
        <f t="shared" ca="1" si="41"/>
        <v>20.69</v>
      </c>
      <c r="I78" s="14">
        <f t="shared" ca="1" si="41"/>
        <v>1.851</v>
      </c>
      <c r="J78" s="14">
        <f t="shared" ca="1" si="41"/>
        <v>2.7240000000000002</v>
      </c>
      <c r="K78" s="14">
        <f t="shared" ca="1" si="35"/>
        <v>-19.154</v>
      </c>
      <c r="L78" s="14">
        <f t="shared" ca="1" si="35"/>
        <v>23.414000000000001</v>
      </c>
      <c r="M78" s="14">
        <f t="shared" ca="1" si="31"/>
        <v>-26.1782</v>
      </c>
      <c r="N78" s="14">
        <f t="shared" ca="1" si="32"/>
        <v>29.160200000000003</v>
      </c>
      <c r="O78" s="14">
        <f ca="1">F78+M78</f>
        <v>-96.508200000000002</v>
      </c>
      <c r="P78" s="14">
        <f ca="1">F78-M78</f>
        <v>-44.151799999999994</v>
      </c>
      <c r="Q78" s="14">
        <f ca="1">F78+N78</f>
        <v>-41.169799999999995</v>
      </c>
      <c r="R78" s="14">
        <f ca="1">F78-N78</f>
        <v>-99.490200000000002</v>
      </c>
    </row>
    <row r="79" spans="1:26" s="10" customFormat="1" x14ac:dyDescent="0.35"/>
    <row r="80" spans="1:26" s="10" customFormat="1" x14ac:dyDescent="0.35">
      <c r="A80" s="12" t="s">
        <v>21</v>
      </c>
      <c r="B80" s="11" t="s">
        <v>60</v>
      </c>
      <c r="C80" s="12" t="s">
        <v>45</v>
      </c>
      <c r="E80" s="15" t="s">
        <v>46</v>
      </c>
      <c r="F80" s="13" t="s">
        <v>65</v>
      </c>
      <c r="G80" s="13" t="s">
        <v>66</v>
      </c>
      <c r="H80" s="13" t="s">
        <v>67</v>
      </c>
      <c r="I80" s="13" t="s">
        <v>68</v>
      </c>
      <c r="J80" s="13" t="s">
        <v>69</v>
      </c>
      <c r="K80" s="15" t="s">
        <v>65</v>
      </c>
      <c r="L80" s="15" t="s">
        <v>66</v>
      </c>
      <c r="M80" s="15" t="s">
        <v>67</v>
      </c>
      <c r="N80" s="15" t="s">
        <v>68</v>
      </c>
      <c r="P80" s="13" t="s">
        <v>46</v>
      </c>
      <c r="Q80" s="13" t="s">
        <v>65</v>
      </c>
      <c r="R80" s="13" t="s">
        <v>66</v>
      </c>
      <c r="S80" s="13" t="s">
        <v>67</v>
      </c>
      <c r="T80" s="13" t="s">
        <v>68</v>
      </c>
      <c r="U80" s="13" t="s">
        <v>13</v>
      </c>
      <c r="V80" s="16" t="s">
        <v>70</v>
      </c>
      <c r="W80" s="7" t="s">
        <v>71</v>
      </c>
      <c r="X80" s="7" t="s">
        <v>72</v>
      </c>
      <c r="Y80" s="8"/>
      <c r="Z80" s="5"/>
    </row>
    <row r="81" spans="1:27" x14ac:dyDescent="0.35">
      <c r="A81" s="1">
        <f ca="1">B48</f>
        <v>27</v>
      </c>
      <c r="D81" s="1" t="s">
        <v>54</v>
      </c>
      <c r="E81" s="17">
        <f ca="1">E67</f>
        <v>-28.036953125</v>
      </c>
      <c r="F81" s="4">
        <f t="shared" ref="F81:I82" ca="1" si="42">O67</f>
        <v>-47.279515625000002</v>
      </c>
      <c r="G81" s="4">
        <f t="shared" ca="1" si="42"/>
        <v>8.5821093749999982</v>
      </c>
      <c r="H81" s="18">
        <f t="shared" ca="1" si="42"/>
        <v>40.499714062499997</v>
      </c>
      <c r="I81" s="18">
        <f t="shared" ca="1" si="42"/>
        <v>-79.197120312500005</v>
      </c>
      <c r="J81" s="4" t="str">
        <f>INDEX($N$34:$N$45,MATCH(A83,$L$34:$L$45,-1),1)</f>
        <v>---</v>
      </c>
      <c r="K81" s="17">
        <f ca="1">MAX(ABS(F81),IF(J81="---",0,0.3*J81))</f>
        <v>47.279515625000002</v>
      </c>
      <c r="L81" s="17">
        <f ca="1">MAX(ABS(G81),IF(J81="---",0,0.3*J81))</f>
        <v>8.5821093749999982</v>
      </c>
      <c r="M81" s="17">
        <f ca="1">MAX(ABS(H81),J81)</f>
        <v>40.499714062499997</v>
      </c>
      <c r="N81" s="17">
        <f ca="1">MAX(ABS(I81),J81)</f>
        <v>79.197120312500005</v>
      </c>
      <c r="O81" s="6" t="s">
        <v>73</v>
      </c>
      <c r="P81" s="19">
        <f ca="1">MAX(E81-$Z49*(1-((0.48*$Z48+E83)/(0.48*$Z48))^2),0)/(($F49-2*$F50)*$O$2)*1000</f>
        <v>0</v>
      </c>
      <c r="Q81" s="19">
        <f ca="1">MAX(K81-$Z49*(1-((0.48*$Z48+K83)/(0.48*$Z48))^2),0)/(($F49-2*$F50)*$O$2)*1000</f>
        <v>0.60356644051025221</v>
      </c>
      <c r="R81" s="19">
        <f t="shared" ref="R81:S81" ca="1" si="43">MAX(L81-$Z49*(1-((0.48*$Z48+L83)/(0.48*$Z48))^2),0)/(($F49-2*$F50)*$O$2)*1000</f>
        <v>0</v>
      </c>
      <c r="S81" s="19">
        <f t="shared" ca="1" si="43"/>
        <v>1.0839676933522482</v>
      </c>
      <c r="T81" s="19">
        <f ca="1">MAX(N81-$Z49*(1-((0.48*$Z48+N83)/(0.48*$Z48))^2),0)/(($F49-2*$F50)*$O$2)*1000</f>
        <v>1.8790990627106015</v>
      </c>
      <c r="U81" s="17">
        <f ca="1">MAX(P81:T81)</f>
        <v>1.8790990627106015</v>
      </c>
      <c r="V81" s="49">
        <v>7.82</v>
      </c>
      <c r="W81" s="8">
        <f>2*V81*$O$2/10</f>
        <v>612.00000000000011</v>
      </c>
      <c r="X81" s="4">
        <f>W81*(F49-2*F50)/200</f>
        <v>189.72000000000003</v>
      </c>
      <c r="Y81" s="1"/>
      <c r="Z81" s="5"/>
    </row>
    <row r="82" spans="1:27" x14ac:dyDescent="0.35">
      <c r="A82" s="12" t="s">
        <v>31</v>
      </c>
      <c r="D82" s="1" t="s">
        <v>55</v>
      </c>
      <c r="E82" s="17">
        <f ca="1">E68</f>
        <v>25.145984374999998</v>
      </c>
      <c r="F82" s="18">
        <f t="shared" ca="1" si="42"/>
        <v>39.051843749999996</v>
      </c>
      <c r="G82" s="18">
        <f t="shared" ca="1" si="42"/>
        <v>-7.6907499999999942</v>
      </c>
      <c r="H82" s="4">
        <f t="shared" ca="1" si="42"/>
        <v>31.1299109375</v>
      </c>
      <c r="I82" s="4">
        <f t="shared" ca="1" si="42"/>
        <v>0.23118281250000194</v>
      </c>
      <c r="J82" s="4" t="str">
        <f>INDEX($O$34:$O$45,MATCH(A83,$L$34:$L$45,-1),1)</f>
        <v>---</v>
      </c>
      <c r="K82" s="17">
        <f ca="1">MAX(ABS(F82),J82)</f>
        <v>39.051843749999996</v>
      </c>
      <c r="L82" s="17">
        <f ca="1">MAX(ABS(G82),J82)</f>
        <v>7.6907499999999942</v>
      </c>
      <c r="M82" s="17">
        <f ca="1">MAX(ABS(H82),IF(J82="---",0,0.3*J82))</f>
        <v>31.1299109375</v>
      </c>
      <c r="N82" s="17">
        <f ca="1">MAX(ABS(I82),IF(J82="---",0,0.3*J82))</f>
        <v>0.23118281250000194</v>
      </c>
      <c r="O82" s="6" t="s">
        <v>74</v>
      </c>
      <c r="P82" s="19">
        <f ca="1">MAX(E82-$Z50*(1-((0.48*$Z48+E83)/(0.48*$Z48))^2),0)/(($F48-2*$F50)*$O$2)*1000</f>
        <v>1.1160758616702728</v>
      </c>
      <c r="Q82" s="19">
        <f ca="1">MAX(K82-$Z50*(1-((0.48*$Z48+K83)/(0.48*$Z48))^2),0)/(($F48-2*$F50)*$O$2)*1000</f>
        <v>2.9115660079647627</v>
      </c>
      <c r="R82" s="19">
        <f t="shared" ref="R82:T82" ca="1" si="44">MAX(L82-$Z50*(1-((0.48*$Z48+L83)/(0.48*$Z48))^2),0)/(($F48-2*$F50)*$O$2)*1000</f>
        <v>0.13595131323595963</v>
      </c>
      <c r="S82" s="19">
        <f t="shared" ca="1" si="44"/>
        <v>2.9090889677465106</v>
      </c>
      <c r="T82" s="19">
        <f t="shared" ca="1" si="44"/>
        <v>0</v>
      </c>
      <c r="U82" s="17">
        <f ca="1">MAX(P82:T82)</f>
        <v>2.9115660079647627</v>
      </c>
      <c r="V82" s="49">
        <v>9.36</v>
      </c>
      <c r="W82" s="8">
        <f>2*V82*$O$2/10</f>
        <v>732.52173913043475</v>
      </c>
      <c r="X82" s="4">
        <f>W82*(F48-2*F50)/200</f>
        <v>80.577391304347827</v>
      </c>
      <c r="Y82" s="1"/>
      <c r="Z82" s="5"/>
    </row>
    <row r="83" spans="1:27" x14ac:dyDescent="0.35">
      <c r="A83" s="1">
        <f>B49</f>
        <v>5</v>
      </c>
      <c r="D83" s="1" t="s">
        <v>12</v>
      </c>
      <c r="E83" s="20">
        <f ca="1">E71</f>
        <v>-107.64400000000001</v>
      </c>
      <c r="F83" s="8">
        <f ca="1">O71</f>
        <v>-96.508200000000002</v>
      </c>
      <c r="G83" s="8">
        <f ca="1">P71</f>
        <v>-44.151799999999994</v>
      </c>
      <c r="H83" s="8">
        <f ca="1">Q71</f>
        <v>-41.169799999999995</v>
      </c>
      <c r="I83" s="8">
        <f ca="1">R71</f>
        <v>-99.490200000000002</v>
      </c>
      <c r="K83" s="17">
        <f ca="1">F83</f>
        <v>-96.508200000000002</v>
      </c>
      <c r="L83" s="17">
        <f t="shared" ref="L83:N83" ca="1" si="45">G83</f>
        <v>-44.151799999999994</v>
      </c>
      <c r="M83" s="17">
        <f t="shared" ca="1" si="45"/>
        <v>-41.169799999999995</v>
      </c>
      <c r="N83" s="17">
        <f t="shared" ca="1" si="45"/>
        <v>-99.490200000000002</v>
      </c>
    </row>
    <row r="84" spans="1:27" x14ac:dyDescent="0.35">
      <c r="D84" s="7" t="s">
        <v>75</v>
      </c>
      <c r="E84" s="4">
        <f ca="1">($Z49+$X81)*(1-ABS((0.48*$Z48+E83)/(0.48*$Z48+$W81))^(1+1/(1+$W81/$Z48)))</f>
        <v>241.268607924132</v>
      </c>
      <c r="K84" s="4">
        <f t="shared" ref="K84:N84" ca="1" si="46">($Z49+$X81)*(1-ABS((0.48*$Z48+K83)/(0.48*$Z48+$W81))^(1+1/(1+$W81/$Z48)))</f>
        <v>238.19756387479555</v>
      </c>
      <c r="L84" s="4">
        <f t="shared" ca="1" si="46"/>
        <v>223.47263489734055</v>
      </c>
      <c r="M84" s="4">
        <f t="shared" ca="1" si="46"/>
        <v>222.6198061185255</v>
      </c>
      <c r="N84" s="4">
        <f t="shared" ca="1" si="46"/>
        <v>239.02204031599769</v>
      </c>
    </row>
    <row r="85" spans="1:27" x14ac:dyDescent="0.35">
      <c r="D85" s="7" t="s">
        <v>76</v>
      </c>
      <c r="E85" s="4">
        <f ca="1">($Z50+$X82)*(1-ABS((0.48*$Z48+E83)/(0.48*$Z48+$W82))^(1+1/(1+$W82/$Z48)))</f>
        <v>110.42140821643963</v>
      </c>
      <c r="K85" s="4">
        <f t="shared" ref="K85:N85" ca="1" si="47">($Z50+$X82)*(1-ABS((0.48*$Z48+K83)/(0.48*$Z48+$W82))^(1+1/(1+$W82/$Z48)))</f>
        <v>109.24302798989164</v>
      </c>
      <c r="L85" s="4">
        <f t="shared" ca="1" si="47"/>
        <v>103.59658261859329</v>
      </c>
      <c r="M85" s="4">
        <f t="shared" ca="1" si="47"/>
        <v>103.26973298989671</v>
      </c>
      <c r="N85" s="4">
        <f t="shared" ca="1" si="47"/>
        <v>109.55935896785054</v>
      </c>
    </row>
    <row r="86" spans="1:27" x14ac:dyDescent="0.35">
      <c r="A86" t="str">
        <f ca="1">IF(MAX(E86:N86)&gt;1,"non verificato","verificato")</f>
        <v>verificato</v>
      </c>
      <c r="D86" s="7" t="s">
        <v>77</v>
      </c>
      <c r="E86" s="3">
        <f ca="1">ABS(E81/E84)^1.5+ABS(E82/E85)^1.5</f>
        <v>0.14828700858677837</v>
      </c>
      <c r="K86" s="3">
        <f t="shared" ref="K86:N86" ca="1" si="48">ABS(K81/K84)^1.5+ABS(K82/K85)^1.5</f>
        <v>0.30216386843890158</v>
      </c>
      <c r="L86" s="3">
        <f t="shared" ca="1" si="48"/>
        <v>2.7752991823337819E-2</v>
      </c>
      <c r="M86" s="3">
        <f t="shared" ca="1" si="48"/>
        <v>0.24309825201363539</v>
      </c>
      <c r="N86" s="3">
        <f t="shared" ca="1" si="48"/>
        <v>0.19082172742606288</v>
      </c>
    </row>
    <row r="88" spans="1:27" x14ac:dyDescent="0.35">
      <c r="B88" s="9" t="s">
        <v>60</v>
      </c>
      <c r="C88" s="1" t="s">
        <v>59</v>
      </c>
      <c r="D88" s="10"/>
      <c r="E88" s="15" t="s">
        <v>46</v>
      </c>
      <c r="F88" s="13" t="s">
        <v>65</v>
      </c>
      <c r="G88" s="13" t="s">
        <v>66</v>
      </c>
      <c r="H88" s="13" t="s">
        <v>67</v>
      </c>
      <c r="I88" s="13" t="s">
        <v>68</v>
      </c>
      <c r="J88" s="13" t="s">
        <v>69</v>
      </c>
      <c r="K88" s="15" t="s">
        <v>65</v>
      </c>
      <c r="L88" s="15" t="s">
        <v>66</v>
      </c>
      <c r="M88" s="15" t="s">
        <v>67</v>
      </c>
      <c r="N88" s="15" t="s">
        <v>68</v>
      </c>
      <c r="O88" s="10"/>
      <c r="P88" s="13" t="s">
        <v>46</v>
      </c>
      <c r="Q88" s="13" t="s">
        <v>65</v>
      </c>
      <c r="R88" s="13" t="s">
        <v>66</v>
      </c>
      <c r="S88" s="13" t="s">
        <v>67</v>
      </c>
      <c r="T88" s="13" t="s">
        <v>68</v>
      </c>
      <c r="U88" s="13" t="s">
        <v>13</v>
      </c>
      <c r="V88" s="16" t="s">
        <v>70</v>
      </c>
      <c r="W88" s="7" t="s">
        <v>71</v>
      </c>
      <c r="X88" s="7" t="s">
        <v>72</v>
      </c>
    </row>
    <row r="89" spans="1:27" x14ac:dyDescent="0.35">
      <c r="D89" s="1" t="s">
        <v>54</v>
      </c>
      <c r="E89" s="17">
        <f ca="1">E74</f>
        <v>29.613953124999998</v>
      </c>
      <c r="F89" s="4">
        <f t="shared" ref="F89:I90" ca="1" si="49">O74</f>
        <v>33.385515624999996</v>
      </c>
      <c r="G89" s="4">
        <f t="shared" ca="1" si="49"/>
        <v>4.9058906250000014</v>
      </c>
      <c r="H89" s="18">
        <f t="shared" ca="1" si="49"/>
        <v>-9.3864140624999983</v>
      </c>
      <c r="I89" s="18">
        <f t="shared" ca="1" si="49"/>
        <v>47.677820312500003</v>
      </c>
      <c r="J89" s="4">
        <f>INDEX($N$34:$N$45,MATCH(A83,$L$34:$L$45,-1)+1,1)</f>
        <v>95.045600000000007</v>
      </c>
      <c r="K89" s="17">
        <f ca="1">MAX(ABS(F89),IF(J89="---",0,0.3*J89))</f>
        <v>33.385515624999996</v>
      </c>
      <c r="L89" s="17">
        <f ca="1">MAX(ABS(G89),IF(J89="---",0,0.3*J89))</f>
        <v>28.513680000000001</v>
      </c>
      <c r="M89" s="17">
        <f ca="1">MAX(ABS(H89),J89)</f>
        <v>95.045600000000007</v>
      </c>
      <c r="N89" s="17">
        <f ca="1">MAX(ABS(I89),J89)</f>
        <v>95.045600000000007</v>
      </c>
      <c r="O89" s="6" t="s">
        <v>73</v>
      </c>
      <c r="P89" s="19">
        <f t="shared" ref="P89" ca="1" si="50">MAX(E89-$Z49*(1-((0.48*$Z48+E91)/(0.48*$Z48))^2),0)/(($F49-2*$F50)*$O$2)*1000</f>
        <v>0</v>
      </c>
      <c r="Q89" s="19">
        <f ca="1">MAX(K89-$Z49*(1-((0.48*$Z48+K91)/(0.48*$Z48))^2),0)/(($F49-2*$F50)*$O$2)*1000</f>
        <v>3.0874684237850551E-2</v>
      </c>
      <c r="R89" s="19">
        <f ca="1">MAX(L89-$Z49*(1-((0.48*$Z48+L91)/(0.48*$Z48))^2),0)/(($F49-2*$F50)*$O$2)*1000</f>
        <v>0.54818500008664328</v>
      </c>
      <c r="S89" s="19">
        <f ca="1">MAX(M89-$Z49*(1-((0.48*$Z48+M91)/(0.48*$Z48))^2),0)/(($F49-2*$F50)*$O$2)*1000</f>
        <v>3.3322748198083416</v>
      </c>
      <c r="T89" s="19">
        <f ca="1">MAX(N89-$Z49*(1-((0.48*$Z48+N91)/(0.48*$Z48))^2),0)/(($F49-2*$F50)*$O$2)*1000</f>
        <v>2.5323518096864079</v>
      </c>
      <c r="U89" s="17">
        <f ca="1">MAX(P89:T89)</f>
        <v>3.3322748198083416</v>
      </c>
      <c r="V89" s="49">
        <v>7.82</v>
      </c>
      <c r="W89" s="8">
        <f>2*V89*$O$2/10</f>
        <v>612.00000000000011</v>
      </c>
      <c r="X89" s="4">
        <f>W89*(F49-2*F50)/200</f>
        <v>189.72000000000003</v>
      </c>
    </row>
    <row r="90" spans="1:27" x14ac:dyDescent="0.35">
      <c r="D90" s="1" t="s">
        <v>55</v>
      </c>
      <c r="E90" s="17">
        <f ca="1">E75</f>
        <v>-23.626984374999999</v>
      </c>
      <c r="F90" s="18">
        <f t="shared" ca="1" si="49"/>
        <v>-36.150243750000001</v>
      </c>
      <c r="G90" s="18">
        <f t="shared" ca="1" si="49"/>
        <v>6.7191499999999955</v>
      </c>
      <c r="H90" s="4">
        <f t="shared" ca="1" si="49"/>
        <v>-28.8996109375</v>
      </c>
      <c r="I90" s="4">
        <f t="shared" ca="1" si="49"/>
        <v>-0.53148281250000196</v>
      </c>
      <c r="J90" s="4">
        <f>INDEX($O$34:$O$45,MATCH(A83,$L$34:$L$45,-1)+1,1)</f>
        <v>48.066200000000002</v>
      </c>
      <c r="K90" s="17">
        <f ca="1">MAX(ABS(F90),J90)</f>
        <v>48.066200000000002</v>
      </c>
      <c r="L90" s="17">
        <f ca="1">MAX(ABS(G90),J90)</f>
        <v>48.066200000000002</v>
      </c>
      <c r="M90" s="17">
        <f ca="1">MAX(ABS(H90),IF(J90="---",0,0.3*J90))</f>
        <v>28.8996109375</v>
      </c>
      <c r="N90" s="17">
        <f ca="1">MAX(ABS(I90),IF(J90="---",0,0.3*J90))</f>
        <v>14.41986</v>
      </c>
      <c r="O90" s="6" t="s">
        <v>74</v>
      </c>
      <c r="P90" s="19">
        <f t="shared" ref="P90" ca="1" si="51">MAX(E90-$Z50*(1-((0.48*$Z48+E91)/(0.48*$Z48))^2),0)/(($F48-2*$F50)*$O$2)*1000</f>
        <v>0</v>
      </c>
      <c r="Q90" s="19">
        <f ca="1">MAX(K90-$Z50*(1-((0.48*$Z48+K91)/(0.48*$Z48))^2),0)/(($F48-2*$F50)*$O$2)*1000</f>
        <v>3.9586881986213296</v>
      </c>
      <c r="R90" s="19">
        <f ca="1">MAX(L90-$Z50*(1-((0.48*$Z48+L91)/(0.48*$Z48))^2),0)/(($F48-2*$F50)*$O$2)*1000</f>
        <v>4.8260288384884857</v>
      </c>
      <c r="S90" s="19">
        <f ca="1">MAX(M90-$Z50*(1-((0.48*$Z48+M91)/(0.48*$Z48))^2),0)/(($F48-2*$F50)*$O$2)*1000</f>
        <v>2.6500137152212582</v>
      </c>
      <c r="T90" s="19">
        <f ca="1">MAX(N90-$Z50*(1-((0.48*$Z48+N91)/(0.48*$Z48))^2),0)/(($F48-2*$F50)*$O$2)*1000</f>
        <v>1.8816662446223928E-3</v>
      </c>
      <c r="U90" s="17">
        <f ca="1">MAX(P90:T90)</f>
        <v>4.8260288384884857</v>
      </c>
      <c r="V90" s="49">
        <v>9.36</v>
      </c>
      <c r="W90" s="8">
        <f>2*V90*$O$2/10</f>
        <v>732.52173913043475</v>
      </c>
      <c r="X90" s="4">
        <f>W90*(F48-2*F50)/200</f>
        <v>80.577391304347827</v>
      </c>
    </row>
    <row r="91" spans="1:27" x14ac:dyDescent="0.35">
      <c r="D91" s="1" t="s">
        <v>12</v>
      </c>
      <c r="E91" s="20">
        <f ca="1">E78</f>
        <v>-107.64400000000001</v>
      </c>
      <c r="F91" s="8">
        <f ca="1">O78</f>
        <v>-96.508200000000002</v>
      </c>
      <c r="G91" s="8">
        <f ca="1">P78</f>
        <v>-44.151799999999994</v>
      </c>
      <c r="H91" s="8">
        <f ca="1">Q78</f>
        <v>-41.169799999999995</v>
      </c>
      <c r="I91" s="8">
        <f ca="1">R78</f>
        <v>-99.490200000000002</v>
      </c>
      <c r="K91" s="17">
        <f ca="1">F91</f>
        <v>-96.508200000000002</v>
      </c>
      <c r="L91" s="17">
        <f t="shared" ref="L91:N91" ca="1" si="52">G91</f>
        <v>-44.151799999999994</v>
      </c>
      <c r="M91" s="17">
        <f t="shared" ca="1" si="52"/>
        <v>-41.169799999999995</v>
      </c>
      <c r="N91" s="17">
        <f t="shared" ca="1" si="52"/>
        <v>-99.490200000000002</v>
      </c>
    </row>
    <row r="92" spans="1:27" x14ac:dyDescent="0.35">
      <c r="D92" s="7" t="s">
        <v>75</v>
      </c>
      <c r="E92" s="4">
        <f ca="1">($Z49+$X89)*(1-ABS((0.48*$Z48+E91)/(0.48*$Z48+$W89))^(1+1/(1+$W89/$Z48)))</f>
        <v>241.268607924132</v>
      </c>
      <c r="K92" s="4">
        <f t="shared" ref="K92:N92" ca="1" si="53">($Z49+$X89)*(1-ABS((0.48*$Z48+K91)/(0.48*$Z48+$W89))^(1+1/(1+$W89/$Z48)))</f>
        <v>238.19756387479555</v>
      </c>
      <c r="L92" s="4">
        <f t="shared" ca="1" si="53"/>
        <v>223.47263489734055</v>
      </c>
      <c r="M92" s="4">
        <f t="shared" ca="1" si="53"/>
        <v>222.6198061185255</v>
      </c>
      <c r="N92" s="4">
        <f t="shared" ca="1" si="53"/>
        <v>239.02204031599769</v>
      </c>
    </row>
    <row r="93" spans="1:27" x14ac:dyDescent="0.35">
      <c r="D93" s="7" t="s">
        <v>76</v>
      </c>
      <c r="E93" s="4">
        <f ca="1">($Z50+$X90)*(1-ABS((0.48*$Z48+E91)/(0.48*$Z48+$W90))^(1+1/(1+$W90/$Z48)))</f>
        <v>110.42140821643963</v>
      </c>
      <c r="K93" s="4">
        <f t="shared" ref="K93:N93" ca="1" si="54">($Z50+$X90)*(1-ABS((0.48*$Z48+K91)/(0.48*$Z48+$W90))^(1+1/(1+$W90/$Z48)))</f>
        <v>109.24302798989164</v>
      </c>
      <c r="L93" s="4">
        <f t="shared" ca="1" si="54"/>
        <v>103.59658261859329</v>
      </c>
      <c r="M93" s="4">
        <f t="shared" ca="1" si="54"/>
        <v>103.26973298989671</v>
      </c>
      <c r="N93" s="4">
        <f t="shared" ca="1" si="54"/>
        <v>109.55935896785054</v>
      </c>
    </row>
    <row r="94" spans="1:27" x14ac:dyDescent="0.35">
      <c r="A94" t="str">
        <f ca="1">IF(MAX(E94:N94)&gt;1,"non verificato","verificato")</f>
        <v>verificato</v>
      </c>
      <c r="D94" s="7" t="s">
        <v>77</v>
      </c>
      <c r="E94" s="3">
        <f ca="1">ABS(E89/E92)^1.5+ABS(E90/E93)^1.5</f>
        <v>0.14197906207459407</v>
      </c>
      <c r="K94" s="3">
        <f t="shared" ref="K94:N94" ca="1" si="55">ABS(K89/K92)^1.5+ABS(K90/K93)^1.5</f>
        <v>0.34432873946729314</v>
      </c>
      <c r="L94" s="3">
        <f t="shared" ca="1" si="55"/>
        <v>0.36161637944914865</v>
      </c>
      <c r="M94" s="3">
        <f t="shared" ca="1" si="55"/>
        <v>0.42700644790185838</v>
      </c>
      <c r="N94" s="3">
        <f t="shared" ca="1" si="55"/>
        <v>0.29849942860099832</v>
      </c>
    </row>
    <row r="95" spans="1:27" x14ac:dyDescent="0.35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</row>
    <row r="97" spans="1:27" x14ac:dyDescent="0.35">
      <c r="A97" t="s">
        <v>21</v>
      </c>
      <c r="B97" s="1">
        <f ca="1">$A$5</f>
        <v>27</v>
      </c>
      <c r="D97" t="s">
        <v>22</v>
      </c>
      <c r="E97" s="1" t="s">
        <v>23</v>
      </c>
      <c r="F97" s="46">
        <v>30</v>
      </c>
      <c r="G97" t="s">
        <v>24</v>
      </c>
      <c r="H97" t="s">
        <v>25</v>
      </c>
      <c r="L97" t="s">
        <v>26</v>
      </c>
      <c r="M97" s="46">
        <v>30</v>
      </c>
      <c r="N97" t="s">
        <v>24</v>
      </c>
      <c r="O97" t="s">
        <v>27</v>
      </c>
      <c r="V97" t="s">
        <v>28</v>
      </c>
      <c r="W97" s="1">
        <f ca="1">MATCH(B98,$C$5:$C$27,-1)</f>
        <v>5</v>
      </c>
      <c r="Y97" s="7" t="s">
        <v>29</v>
      </c>
      <c r="Z97" s="8">
        <f>F97*F98*$O$1/10</f>
        <v>2975</v>
      </c>
      <c r="AA97" s="5" t="s">
        <v>30</v>
      </c>
    </row>
    <row r="98" spans="1:27" x14ac:dyDescent="0.35">
      <c r="A98" t="s">
        <v>31</v>
      </c>
      <c r="B98" s="51">
        <f>MAX(1,B49-1)</f>
        <v>4</v>
      </c>
      <c r="E98" s="1" t="s">
        <v>32</v>
      </c>
      <c r="F98" s="46">
        <v>70</v>
      </c>
      <c r="G98" t="s">
        <v>24</v>
      </c>
      <c r="H98" t="s">
        <v>33</v>
      </c>
      <c r="L98" t="s">
        <v>34</v>
      </c>
      <c r="M98" s="46">
        <v>30</v>
      </c>
      <c r="N98" t="s">
        <v>24</v>
      </c>
      <c r="O98" t="s">
        <v>35</v>
      </c>
      <c r="Y98" s="7" t="s">
        <v>36</v>
      </c>
      <c r="Z98" s="1">
        <f>0.12*Z97*F98/100</f>
        <v>249.9</v>
      </c>
      <c r="AA98" s="5" t="s">
        <v>37</v>
      </c>
    </row>
    <row r="99" spans="1:27" x14ac:dyDescent="0.35">
      <c r="B99" s="53" t="str">
        <f>IF(B98=B49,"duplicato","")</f>
        <v/>
      </c>
      <c r="E99" s="1" t="s">
        <v>38</v>
      </c>
      <c r="F99" s="46">
        <v>4</v>
      </c>
      <c r="G99" t="s">
        <v>24</v>
      </c>
      <c r="H99" t="s">
        <v>39</v>
      </c>
      <c r="L99" t="s">
        <v>40</v>
      </c>
      <c r="M99" s="48">
        <v>320</v>
      </c>
      <c r="N99" t="s">
        <v>24</v>
      </c>
      <c r="O99" t="s">
        <v>41</v>
      </c>
      <c r="Y99" s="7" t="s">
        <v>42</v>
      </c>
      <c r="Z99" s="1">
        <f>0.12*Z97*F97/100</f>
        <v>107.1</v>
      </c>
      <c r="AA99" s="5" t="s">
        <v>37</v>
      </c>
    </row>
    <row r="101" spans="1:27" x14ac:dyDescent="0.35">
      <c r="A101" t="s">
        <v>43</v>
      </c>
      <c r="B101" s="9" t="s">
        <v>44</v>
      </c>
      <c r="C101" s="1" t="s">
        <v>45</v>
      </c>
      <c r="E101" s="2" t="s">
        <v>46</v>
      </c>
      <c r="F101" s="2" t="s">
        <v>47</v>
      </c>
      <c r="G101" s="2" t="s">
        <v>48</v>
      </c>
      <c r="H101" s="2" t="s">
        <v>49</v>
      </c>
      <c r="I101" s="2" t="s">
        <v>50</v>
      </c>
      <c r="J101" s="2" t="s">
        <v>51</v>
      </c>
      <c r="K101" s="2" t="s">
        <v>52</v>
      </c>
      <c r="L101" s="2" t="s">
        <v>53</v>
      </c>
      <c r="O101" s="24"/>
    </row>
    <row r="102" spans="1:27" x14ac:dyDescent="0.35">
      <c r="D102" s="1" t="s">
        <v>54</v>
      </c>
      <c r="E102" s="4">
        <f t="shared" ref="E102:J102" ca="1" si="56">INDEX(O$5:O$27,$W97,1)</f>
        <v>-35.75</v>
      </c>
      <c r="F102" s="4">
        <f t="shared" ca="1" si="56"/>
        <v>-22.433</v>
      </c>
      <c r="G102" s="4">
        <f t="shared" ca="1" si="56"/>
        <v>-12.704000000000001</v>
      </c>
      <c r="H102" s="4">
        <f t="shared" ca="1" si="56"/>
        <v>116.65600000000001</v>
      </c>
      <c r="I102" s="4">
        <f t="shared" ca="1" si="56"/>
        <v>11.847</v>
      </c>
      <c r="J102" s="4">
        <f t="shared" ca="1" si="56"/>
        <v>17.428999999999998</v>
      </c>
    </row>
    <row r="103" spans="1:27" x14ac:dyDescent="0.35">
      <c r="D103" s="1" t="s">
        <v>55</v>
      </c>
      <c r="E103" s="4">
        <f t="shared" ref="E103:J103" ca="1" si="57">INDEX(E$5:E$27,$W97,1)</f>
        <v>26.071000000000002</v>
      </c>
      <c r="F103" s="4">
        <f t="shared" ca="1" si="57"/>
        <v>16.207000000000001</v>
      </c>
      <c r="G103" s="4">
        <f t="shared" ca="1" si="57"/>
        <v>39.844999999999999</v>
      </c>
      <c r="H103" s="4">
        <f t="shared" ca="1" si="57"/>
        <v>14.959</v>
      </c>
      <c r="I103" s="4">
        <f t="shared" ca="1" si="57"/>
        <v>2.4289999999999998</v>
      </c>
      <c r="J103" s="4">
        <f t="shared" ca="1" si="57"/>
        <v>3.573</v>
      </c>
    </row>
    <row r="104" spans="1:27" x14ac:dyDescent="0.35">
      <c r="D104" s="1" t="s">
        <v>56</v>
      </c>
      <c r="E104" s="4">
        <f t="shared" ref="E104:J104" ca="1" si="58">INDEX(O$5:O$27,$W97+2,1)</f>
        <v>-22.088999999999999</v>
      </c>
      <c r="F104" s="4">
        <f t="shared" ca="1" si="58"/>
        <v>-13.936</v>
      </c>
      <c r="G104" s="4">
        <f t="shared" ca="1" si="58"/>
        <v>-6.3639999999999999</v>
      </c>
      <c r="H104" s="4">
        <f t="shared" ca="1" si="58"/>
        <v>57.447000000000003</v>
      </c>
      <c r="I104" s="4">
        <f t="shared" ca="1" si="58"/>
        <v>5.8869999999999996</v>
      </c>
      <c r="J104" s="4">
        <f t="shared" ca="1" si="58"/>
        <v>8.6609999999999996</v>
      </c>
    </row>
    <row r="105" spans="1:27" x14ac:dyDescent="0.35">
      <c r="D105" s="1" t="s">
        <v>57</v>
      </c>
      <c r="E105" s="4">
        <f t="shared" ref="E105:J105" ca="1" si="59">INDEX(E$5:E$27,$W97+2,1)</f>
        <v>16.183</v>
      </c>
      <c r="F105" s="4">
        <f t="shared" ca="1" si="59"/>
        <v>10.061</v>
      </c>
      <c r="G105" s="4">
        <f t="shared" ca="1" si="59"/>
        <v>24.196999999999999</v>
      </c>
      <c r="H105" s="4">
        <f t="shared" ca="1" si="59"/>
        <v>9.093</v>
      </c>
      <c r="I105" s="4">
        <f t="shared" ca="1" si="59"/>
        <v>1.478</v>
      </c>
      <c r="J105" s="4">
        <f t="shared" ca="1" si="59"/>
        <v>2.1749999999999998</v>
      </c>
      <c r="M105" t="s">
        <v>107</v>
      </c>
    </row>
    <row r="106" spans="1:27" x14ac:dyDescent="0.35">
      <c r="D106" s="1" t="s">
        <v>12</v>
      </c>
      <c r="E106" s="4">
        <f t="shared" ref="E106:J106" ca="1" si="60">INDEX(Y$5:Y$27,$W97+3,1)</f>
        <v>-309.60899999999998</v>
      </c>
      <c r="F106" s="4">
        <f t="shared" ca="1" si="60"/>
        <v>-196.87599999999998</v>
      </c>
      <c r="G106" s="4">
        <f t="shared" ca="1" si="60"/>
        <v>-62.134999999999998</v>
      </c>
      <c r="H106" s="4">
        <f t="shared" ca="1" si="60"/>
        <v>71.841000000000008</v>
      </c>
      <c r="I106" s="4">
        <f t="shared" ca="1" si="60"/>
        <v>6.3699999999999992</v>
      </c>
      <c r="J106" s="4">
        <f t="shared" ca="1" si="60"/>
        <v>9.3719999999999999</v>
      </c>
      <c r="K106" s="4">
        <f>L106*1.3</f>
        <v>0</v>
      </c>
      <c r="L106" s="49">
        <f>IF(B99="duplicato",L57,L64)</f>
        <v>0</v>
      </c>
      <c r="M106" t="s">
        <v>58</v>
      </c>
    </row>
    <row r="107" spans="1:27" x14ac:dyDescent="0.35">
      <c r="M107" t="s">
        <v>103</v>
      </c>
    </row>
    <row r="108" spans="1:27" x14ac:dyDescent="0.35">
      <c r="B108" s="9" t="s">
        <v>44</v>
      </c>
      <c r="C108" s="1" t="s">
        <v>59</v>
      </c>
      <c r="E108" s="2" t="s">
        <v>46</v>
      </c>
      <c r="F108" s="2" t="s">
        <v>47</v>
      </c>
      <c r="G108" s="2" t="s">
        <v>48</v>
      </c>
      <c r="H108" s="2" t="s">
        <v>49</v>
      </c>
      <c r="I108" s="2" t="s">
        <v>50</v>
      </c>
      <c r="J108" s="2" t="s">
        <v>51</v>
      </c>
      <c r="K108" s="2" t="s">
        <v>52</v>
      </c>
      <c r="L108" s="2" t="s">
        <v>53</v>
      </c>
    </row>
    <row r="109" spans="1:27" x14ac:dyDescent="0.35">
      <c r="D109" s="1" t="s">
        <v>54</v>
      </c>
      <c r="E109" s="4">
        <f t="shared" ref="E109:J109" ca="1" si="61">INDEX(O$5:O$27,$W97+1,1)</f>
        <v>34.936</v>
      </c>
      <c r="F109" s="4">
        <f t="shared" ca="1" si="61"/>
        <v>22.161999999999999</v>
      </c>
      <c r="G109" s="4">
        <f t="shared" ca="1" si="61"/>
        <v>7.9969999999999999</v>
      </c>
      <c r="H109" s="4">
        <f t="shared" ca="1" si="61"/>
        <v>-68.626999999999995</v>
      </c>
      <c r="I109" s="4">
        <f t="shared" ca="1" si="61"/>
        <v>-6.9909999999999997</v>
      </c>
      <c r="J109" s="4">
        <f t="shared" ca="1" si="61"/>
        <v>-10.286</v>
      </c>
    </row>
    <row r="110" spans="1:27" x14ac:dyDescent="0.35">
      <c r="D110" s="1" t="s">
        <v>55</v>
      </c>
      <c r="E110" s="4">
        <f t="shared" ref="E110:J110" ca="1" si="62">INDEX(E$5:E$27,$W97+1,1)</f>
        <v>-25.715</v>
      </c>
      <c r="F110" s="4">
        <f t="shared" ca="1" si="62"/>
        <v>-15.989000000000001</v>
      </c>
      <c r="G110" s="4">
        <f t="shared" ca="1" si="62"/>
        <v>-37.591000000000001</v>
      </c>
      <c r="H110" s="4">
        <f t="shared" ca="1" si="62"/>
        <v>-14.141</v>
      </c>
      <c r="I110" s="4">
        <f t="shared" ca="1" si="62"/>
        <v>-2.302</v>
      </c>
      <c r="J110" s="4">
        <f t="shared" ca="1" si="62"/>
        <v>-3.3860000000000001</v>
      </c>
    </row>
    <row r="111" spans="1:27" x14ac:dyDescent="0.35">
      <c r="D111" s="1" t="s">
        <v>56</v>
      </c>
      <c r="E111" s="4">
        <f ca="1">E104</f>
        <v>-22.088999999999999</v>
      </c>
      <c r="F111" s="4">
        <f t="shared" ref="F111:J113" ca="1" si="63">F104</f>
        <v>-13.936</v>
      </c>
      <c r="G111" s="4">
        <f t="shared" ca="1" si="63"/>
        <v>-6.3639999999999999</v>
      </c>
      <c r="H111" s="4">
        <f t="shared" ca="1" si="63"/>
        <v>57.447000000000003</v>
      </c>
      <c r="I111" s="4">
        <f t="shared" ca="1" si="63"/>
        <v>5.8869999999999996</v>
      </c>
      <c r="J111" s="4">
        <f t="shared" ca="1" si="63"/>
        <v>8.6609999999999996</v>
      </c>
    </row>
    <row r="112" spans="1:27" x14ac:dyDescent="0.35">
      <c r="D112" s="1" t="s">
        <v>57</v>
      </c>
      <c r="E112" s="4">
        <f ca="1">E105</f>
        <v>16.183</v>
      </c>
      <c r="F112" s="4">
        <f t="shared" ca="1" si="63"/>
        <v>10.061</v>
      </c>
      <c r="G112" s="4">
        <f t="shared" ca="1" si="63"/>
        <v>24.196999999999999</v>
      </c>
      <c r="H112" s="4">
        <f t="shared" ca="1" si="63"/>
        <v>9.093</v>
      </c>
      <c r="I112" s="4">
        <f t="shared" ca="1" si="63"/>
        <v>1.478</v>
      </c>
      <c r="J112" s="4">
        <f t="shared" ca="1" si="63"/>
        <v>2.1749999999999998</v>
      </c>
    </row>
    <row r="113" spans="2:18" x14ac:dyDescent="0.35">
      <c r="D113" s="1" t="s">
        <v>12</v>
      </c>
      <c r="E113" s="4">
        <f ca="1">E106</f>
        <v>-309.60899999999998</v>
      </c>
      <c r="F113" s="4">
        <f t="shared" ca="1" si="63"/>
        <v>-196.87599999999998</v>
      </c>
      <c r="G113" s="4">
        <f t="shared" ca="1" si="63"/>
        <v>-62.134999999999998</v>
      </c>
      <c r="H113" s="4">
        <f t="shared" ca="1" si="63"/>
        <v>71.841000000000008</v>
      </c>
      <c r="I113" s="4">
        <f t="shared" ca="1" si="63"/>
        <v>6.3699999999999992</v>
      </c>
      <c r="J113" s="4">
        <f t="shared" ca="1" si="63"/>
        <v>9.3719999999999999</v>
      </c>
      <c r="K113" s="4">
        <f>L113*1.3</f>
        <v>0</v>
      </c>
      <c r="L113" s="49">
        <f>-F97*F98*(M99-(M97+M98))*$W$1/1000000+L106</f>
        <v>0</v>
      </c>
    </row>
    <row r="115" spans="2:18" s="10" customFormat="1" x14ac:dyDescent="0.35">
      <c r="B115" s="11" t="s">
        <v>60</v>
      </c>
      <c r="C115" s="12" t="s">
        <v>45</v>
      </c>
      <c r="E115" s="13" t="s">
        <v>46</v>
      </c>
      <c r="F115" s="13" t="s">
        <v>47</v>
      </c>
      <c r="G115" s="13" t="s">
        <v>48</v>
      </c>
      <c r="H115" s="13" t="s">
        <v>49</v>
      </c>
      <c r="I115" s="13" t="s">
        <v>50</v>
      </c>
      <c r="J115" s="13" t="s">
        <v>51</v>
      </c>
      <c r="K115" s="13" t="s">
        <v>61</v>
      </c>
      <c r="L115" s="13" t="s">
        <v>62</v>
      </c>
      <c r="M115" s="13" t="s">
        <v>63</v>
      </c>
      <c r="N115" s="13" t="s">
        <v>64</v>
      </c>
      <c r="O115" s="13" t="s">
        <v>65</v>
      </c>
      <c r="P115" s="13" t="s">
        <v>66</v>
      </c>
      <c r="Q115" s="13" t="s">
        <v>67</v>
      </c>
      <c r="R115" s="13" t="s">
        <v>68</v>
      </c>
    </row>
    <row r="116" spans="2:18" s="10" customFormat="1" x14ac:dyDescent="0.35">
      <c r="D116" s="12" t="s">
        <v>54</v>
      </c>
      <c r="E116" s="14">
        <f t="shared" ref="E116:F116" ca="1" si="64">E102-(E102-E109)/$M99*$M97</f>
        <v>-29.1231875</v>
      </c>
      <c r="F116" s="14">
        <f t="shared" ca="1" si="64"/>
        <v>-18.252218750000001</v>
      </c>
      <c r="G116" s="14">
        <f ca="1">G102-(G102-G109)/$M99*$M97</f>
        <v>-10.76328125</v>
      </c>
      <c r="H116" s="14">
        <f t="shared" ref="H116:J116" ca="1" si="65">H102-(H102-H109)/$M99*$M97</f>
        <v>99.285718750000001</v>
      </c>
      <c r="I116" s="14">
        <f t="shared" ca="1" si="65"/>
        <v>10.080937499999999</v>
      </c>
      <c r="J116" s="14">
        <f t="shared" ca="1" si="65"/>
        <v>14.830718749999999</v>
      </c>
      <c r="K116" s="14">
        <f ca="1">(ABS(G116)+ABS(I116))*SIGN(G116)</f>
        <v>-20.84421875</v>
      </c>
      <c r="L116" s="14">
        <f ca="1">(ABS(H116)+ABS(J116))*SIGN(H116)</f>
        <v>114.1164375</v>
      </c>
      <c r="M116" s="14">
        <f ca="1">(ABS(K116)+0.3*ABS(L116))*SIGN(K116)</f>
        <v>-55.079149999999998</v>
      </c>
      <c r="N116" s="14">
        <f t="shared" ref="N116:N120" ca="1" si="66">(ABS(L116)+0.3*ABS(K116))*SIGN(L116)</f>
        <v>120.369703125</v>
      </c>
      <c r="O116" s="14">
        <f ca="1">F116+M116</f>
        <v>-73.331368749999996</v>
      </c>
      <c r="P116" s="14">
        <f ca="1">F116-M116</f>
        <v>36.826931250000001</v>
      </c>
      <c r="Q116" s="14">
        <f ca="1">F116+N116</f>
        <v>102.117484375</v>
      </c>
      <c r="R116" s="14">
        <f ca="1">F116-N116</f>
        <v>-138.621921875</v>
      </c>
    </row>
    <row r="117" spans="2:18" s="10" customFormat="1" x14ac:dyDescent="0.35">
      <c r="D117" s="12" t="s">
        <v>55</v>
      </c>
      <c r="E117" s="14">
        <f t="shared" ref="E117:F117" ca="1" si="67">E103-(E103-E110)/$M99*$M97</f>
        <v>21.2160625</v>
      </c>
      <c r="F117" s="14">
        <f t="shared" ca="1" si="67"/>
        <v>13.188625000000002</v>
      </c>
      <c r="G117" s="14">
        <f ca="1">G103-(G103-G110)/$M99*$M97</f>
        <v>32.585374999999999</v>
      </c>
      <c r="H117" s="14">
        <f t="shared" ref="H117:J117" ca="1" si="68">H103-(H103-H110)/$M99*$M97</f>
        <v>12.230874999999999</v>
      </c>
      <c r="I117" s="14">
        <f t="shared" ca="1" si="68"/>
        <v>1.9854687499999999</v>
      </c>
      <c r="J117" s="14">
        <f t="shared" ca="1" si="68"/>
        <v>2.9205937500000001</v>
      </c>
      <c r="K117" s="14">
        <f t="shared" ref="K117:L120" ca="1" si="69">(ABS(G117)+ABS(I117))*SIGN(G117)</f>
        <v>34.570843750000002</v>
      </c>
      <c r="L117" s="14">
        <f t="shared" ca="1" si="69"/>
        <v>15.151468749999999</v>
      </c>
      <c r="M117" s="14">
        <f t="shared" ref="M117:M120" ca="1" si="70">(ABS(K117)+0.3*ABS(L117))*SIGN(K117)</f>
        <v>39.116284374999999</v>
      </c>
      <c r="N117" s="14">
        <f t="shared" ca="1" si="66"/>
        <v>25.522721875000002</v>
      </c>
      <c r="O117" s="14">
        <f t="shared" ref="O117:O119" ca="1" si="71">F117+M117</f>
        <v>52.304909375000001</v>
      </c>
      <c r="P117" s="14">
        <f t="shared" ref="P117:P119" ca="1" si="72">F117-M117</f>
        <v>-25.927659374999998</v>
      </c>
      <c r="Q117" s="14">
        <f t="shared" ref="Q117:Q119" ca="1" si="73">F117+N117</f>
        <v>38.711346875000004</v>
      </c>
      <c r="R117" s="14">
        <f t="shared" ref="R117:R119" ca="1" si="74">F117-N117</f>
        <v>-12.334096875</v>
      </c>
    </row>
    <row r="118" spans="2:18" s="10" customFormat="1" x14ac:dyDescent="0.35">
      <c r="D118" s="12" t="s">
        <v>56</v>
      </c>
      <c r="E118" s="14">
        <f t="shared" ref="E118:J120" ca="1" si="75">E104</f>
        <v>-22.088999999999999</v>
      </c>
      <c r="F118" s="14">
        <f t="shared" ca="1" si="75"/>
        <v>-13.936</v>
      </c>
      <c r="G118" s="14">
        <f t="shared" ca="1" si="75"/>
        <v>-6.3639999999999999</v>
      </c>
      <c r="H118" s="14">
        <f t="shared" ca="1" si="75"/>
        <v>57.447000000000003</v>
      </c>
      <c r="I118" s="14">
        <f t="shared" ca="1" si="75"/>
        <v>5.8869999999999996</v>
      </c>
      <c r="J118" s="14">
        <f t="shared" ca="1" si="75"/>
        <v>8.6609999999999996</v>
      </c>
      <c r="K118" s="14">
        <f t="shared" ca="1" si="69"/>
        <v>-12.250999999999999</v>
      </c>
      <c r="L118" s="14">
        <f t="shared" ca="1" si="69"/>
        <v>66.108000000000004</v>
      </c>
      <c r="M118" s="14">
        <f t="shared" ca="1" si="70"/>
        <v>-32.083399999999997</v>
      </c>
      <c r="N118" s="14">
        <f t="shared" ca="1" si="66"/>
        <v>69.783299999999997</v>
      </c>
      <c r="O118" s="14">
        <f t="shared" ca="1" si="71"/>
        <v>-46.019399999999997</v>
      </c>
      <c r="P118" s="14">
        <f t="shared" ca="1" si="72"/>
        <v>18.147399999999998</v>
      </c>
      <c r="Q118" s="14">
        <f t="shared" ca="1" si="73"/>
        <v>55.847299999999997</v>
      </c>
      <c r="R118" s="14">
        <f t="shared" ca="1" si="74"/>
        <v>-83.719300000000004</v>
      </c>
    </row>
    <row r="119" spans="2:18" s="10" customFormat="1" x14ac:dyDescent="0.35">
      <c r="D119" s="12" t="s">
        <v>57</v>
      </c>
      <c r="E119" s="14">
        <f t="shared" ca="1" si="75"/>
        <v>16.183</v>
      </c>
      <c r="F119" s="14">
        <f t="shared" ca="1" si="75"/>
        <v>10.061</v>
      </c>
      <c r="G119" s="14">
        <f t="shared" ca="1" si="75"/>
        <v>24.196999999999999</v>
      </c>
      <c r="H119" s="14">
        <f t="shared" ca="1" si="75"/>
        <v>9.093</v>
      </c>
      <c r="I119" s="14">
        <f t="shared" ca="1" si="75"/>
        <v>1.478</v>
      </c>
      <c r="J119" s="14">
        <f t="shared" ca="1" si="75"/>
        <v>2.1749999999999998</v>
      </c>
      <c r="K119" s="14">
        <f t="shared" ca="1" si="69"/>
        <v>25.675000000000001</v>
      </c>
      <c r="L119" s="14">
        <f t="shared" ca="1" si="69"/>
        <v>11.268000000000001</v>
      </c>
      <c r="M119" s="14">
        <f t="shared" ca="1" si="70"/>
        <v>29.055400000000002</v>
      </c>
      <c r="N119" s="14">
        <f t="shared" ca="1" si="66"/>
        <v>18.970500000000001</v>
      </c>
      <c r="O119" s="14">
        <f t="shared" ca="1" si="71"/>
        <v>39.116399999999999</v>
      </c>
      <c r="P119" s="14">
        <f t="shared" ca="1" si="72"/>
        <v>-18.994400000000002</v>
      </c>
      <c r="Q119" s="14">
        <f t="shared" ca="1" si="73"/>
        <v>29.031500000000001</v>
      </c>
      <c r="R119" s="14">
        <f t="shared" ca="1" si="74"/>
        <v>-8.9095000000000013</v>
      </c>
    </row>
    <row r="120" spans="2:18" s="10" customFormat="1" x14ac:dyDescent="0.35">
      <c r="D120" s="12" t="s">
        <v>12</v>
      </c>
      <c r="E120" s="14">
        <f ca="1">E106+K106</f>
        <v>-309.60899999999998</v>
      </c>
      <c r="F120" s="14">
        <f ca="1">F106+L106</f>
        <v>-196.87599999999998</v>
      </c>
      <c r="G120" s="14">
        <f t="shared" ca="1" si="75"/>
        <v>-62.134999999999998</v>
      </c>
      <c r="H120" s="14">
        <f t="shared" ca="1" si="75"/>
        <v>71.841000000000008</v>
      </c>
      <c r="I120" s="14">
        <f t="shared" ca="1" si="75"/>
        <v>6.3699999999999992</v>
      </c>
      <c r="J120" s="14">
        <f t="shared" ca="1" si="75"/>
        <v>9.3719999999999999</v>
      </c>
      <c r="K120" s="14">
        <f t="shared" ca="1" si="69"/>
        <v>-68.504999999999995</v>
      </c>
      <c r="L120" s="14">
        <f t="shared" ca="1" si="69"/>
        <v>81.213000000000008</v>
      </c>
      <c r="M120" s="14">
        <f t="shared" ca="1" si="70"/>
        <v>-92.868899999999996</v>
      </c>
      <c r="N120" s="14">
        <f t="shared" ca="1" si="66"/>
        <v>101.7645</v>
      </c>
      <c r="O120" s="14">
        <f ca="1">F120+M120</f>
        <v>-289.74489999999997</v>
      </c>
      <c r="P120" s="14">
        <f ca="1">F120-M120</f>
        <v>-104.00709999999998</v>
      </c>
      <c r="Q120" s="14">
        <f ca="1">F120+N120</f>
        <v>-95.111499999999978</v>
      </c>
      <c r="R120" s="14">
        <f ca="1">F120-N120</f>
        <v>-298.64049999999997</v>
      </c>
    </row>
    <row r="121" spans="2:18" s="10" customFormat="1" x14ac:dyDescent="0.35"/>
    <row r="122" spans="2:18" s="10" customFormat="1" x14ac:dyDescent="0.35">
      <c r="B122" s="11" t="s">
        <v>60</v>
      </c>
      <c r="C122" s="12" t="s">
        <v>59</v>
      </c>
      <c r="E122" s="13" t="s">
        <v>46</v>
      </c>
      <c r="F122" s="13" t="s">
        <v>47</v>
      </c>
      <c r="G122" s="13" t="s">
        <v>48</v>
      </c>
      <c r="H122" s="13" t="s">
        <v>49</v>
      </c>
      <c r="I122" s="13" t="s">
        <v>50</v>
      </c>
      <c r="J122" s="13" t="s">
        <v>51</v>
      </c>
      <c r="K122" s="13" t="s">
        <v>61</v>
      </c>
      <c r="L122" s="13" t="s">
        <v>62</v>
      </c>
      <c r="M122" s="13" t="s">
        <v>63</v>
      </c>
      <c r="N122" s="13" t="s">
        <v>64</v>
      </c>
      <c r="O122" s="13" t="s">
        <v>65</v>
      </c>
      <c r="P122" s="13" t="s">
        <v>66</v>
      </c>
      <c r="Q122" s="13" t="s">
        <v>67</v>
      </c>
      <c r="R122" s="13" t="s">
        <v>68</v>
      </c>
    </row>
    <row r="123" spans="2:18" s="10" customFormat="1" x14ac:dyDescent="0.35">
      <c r="D123" s="12" t="s">
        <v>54</v>
      </c>
      <c r="E123" s="14">
        <f t="shared" ref="E123:F123" ca="1" si="76">E109+(E102-E109)/$M99*$M98</f>
        <v>28.3091875</v>
      </c>
      <c r="F123" s="14">
        <f t="shared" ca="1" si="76"/>
        <v>17.98121875</v>
      </c>
      <c r="G123" s="14">
        <f ca="1">G109+(G102-G109)/$M99*$M98</f>
        <v>6.0562812499999996</v>
      </c>
      <c r="H123" s="14">
        <f t="shared" ref="H123:J123" ca="1" si="77">H109+(H102-H109)/$M99*$M98</f>
        <v>-51.25671874999999</v>
      </c>
      <c r="I123" s="14">
        <f t="shared" ca="1" si="77"/>
        <v>-5.2249374999999993</v>
      </c>
      <c r="J123" s="14">
        <f t="shared" ca="1" si="77"/>
        <v>-7.6877187500000002</v>
      </c>
      <c r="K123" s="14">
        <f ca="1">(ABS(G123)+ABS(I123))*SIGN(G123)</f>
        <v>11.281218749999999</v>
      </c>
      <c r="L123" s="14">
        <f ca="1">(ABS(H123)+ABS(J123))*SIGN(H123)</f>
        <v>-58.944437499999992</v>
      </c>
      <c r="M123" s="14">
        <f t="shared" ref="M123:M127" ca="1" si="78">(ABS(K123)+0.3*ABS(L123))*SIGN(K123)</f>
        <v>28.964549999999996</v>
      </c>
      <c r="N123" s="14">
        <f t="shared" ref="N123:N127" ca="1" si="79">(ABS(L123)+0.3*ABS(K123))*SIGN(L123)</f>
        <v>-62.328803124999993</v>
      </c>
      <c r="O123" s="14">
        <f ca="1">F123+M123</f>
        <v>46.945768749999999</v>
      </c>
      <c r="P123" s="14">
        <f ca="1">F123-M123</f>
        <v>-10.983331249999996</v>
      </c>
      <c r="Q123" s="14">
        <f ca="1">F123+N123</f>
        <v>-44.347584374999997</v>
      </c>
      <c r="R123" s="14">
        <f ca="1">F123-N123</f>
        <v>80.31002187499999</v>
      </c>
    </row>
    <row r="124" spans="2:18" s="10" customFormat="1" x14ac:dyDescent="0.35">
      <c r="D124" s="12" t="s">
        <v>55</v>
      </c>
      <c r="E124" s="14">
        <f t="shared" ref="E124:F124" ca="1" si="80">E110+(E103-E110)/$M99*$M98</f>
        <v>-20.860062499999998</v>
      </c>
      <c r="F124" s="14">
        <f t="shared" ca="1" si="80"/>
        <v>-12.970625000000002</v>
      </c>
      <c r="G124" s="14">
        <f ca="1">G110+(G103-G110)/$M99*$M98</f>
        <v>-30.331375000000001</v>
      </c>
      <c r="H124" s="14">
        <f t="shared" ref="H124:J124" ca="1" si="81">H110+(H103-H110)/$M99*$M98</f>
        <v>-11.412875</v>
      </c>
      <c r="I124" s="14">
        <f t="shared" ca="1" si="81"/>
        <v>-1.8584687500000001</v>
      </c>
      <c r="J124" s="14">
        <f t="shared" ca="1" si="81"/>
        <v>-2.7335937500000003</v>
      </c>
      <c r="K124" s="14">
        <f t="shared" ref="K124:L127" ca="1" si="82">(ABS(G124)+ABS(I124))*SIGN(G124)</f>
        <v>-32.189843750000001</v>
      </c>
      <c r="L124" s="14">
        <f t="shared" ca="1" si="82"/>
        <v>-14.14646875</v>
      </c>
      <c r="M124" s="14">
        <f t="shared" ca="1" si="78"/>
        <v>-36.433784375000002</v>
      </c>
      <c r="N124" s="14">
        <f t="shared" ca="1" si="79"/>
        <v>-23.803421874999998</v>
      </c>
      <c r="O124" s="14">
        <f t="shared" ref="O124:O126" ca="1" si="83">F124+M124</f>
        <v>-49.404409375</v>
      </c>
      <c r="P124" s="14">
        <f t="shared" ref="P124:P126" ca="1" si="84">F124-M124</f>
        <v>23.463159375</v>
      </c>
      <c r="Q124" s="14">
        <f t="shared" ref="Q124:Q126" ca="1" si="85">F124+N124</f>
        <v>-36.774046874999996</v>
      </c>
      <c r="R124" s="14">
        <f t="shared" ref="R124:R126" ca="1" si="86">F124-N124</f>
        <v>10.832796874999996</v>
      </c>
    </row>
    <row r="125" spans="2:18" s="10" customFormat="1" x14ac:dyDescent="0.35">
      <c r="D125" s="12" t="s">
        <v>56</v>
      </c>
      <c r="E125" s="14">
        <f ca="1">E118</f>
        <v>-22.088999999999999</v>
      </c>
      <c r="F125" s="14">
        <f t="shared" ref="F125:J126" ca="1" si="87">F118</f>
        <v>-13.936</v>
      </c>
      <c r="G125" s="14">
        <f t="shared" ca="1" si="87"/>
        <v>-6.3639999999999999</v>
      </c>
      <c r="H125" s="14">
        <f t="shared" ca="1" si="87"/>
        <v>57.447000000000003</v>
      </c>
      <c r="I125" s="14">
        <f t="shared" ca="1" si="87"/>
        <v>5.8869999999999996</v>
      </c>
      <c r="J125" s="14">
        <f t="shared" ca="1" si="87"/>
        <v>8.6609999999999996</v>
      </c>
      <c r="K125" s="14">
        <f t="shared" ca="1" si="82"/>
        <v>-12.250999999999999</v>
      </c>
      <c r="L125" s="14">
        <f t="shared" ca="1" si="82"/>
        <v>66.108000000000004</v>
      </c>
      <c r="M125" s="14">
        <f t="shared" ca="1" si="78"/>
        <v>-32.083399999999997</v>
      </c>
      <c r="N125" s="14">
        <f t="shared" ca="1" si="79"/>
        <v>69.783299999999997</v>
      </c>
      <c r="O125" s="14">
        <f t="shared" ca="1" si="83"/>
        <v>-46.019399999999997</v>
      </c>
      <c r="P125" s="14">
        <f t="shared" ca="1" si="84"/>
        <v>18.147399999999998</v>
      </c>
      <c r="Q125" s="14">
        <f t="shared" ca="1" si="85"/>
        <v>55.847299999999997</v>
      </c>
      <c r="R125" s="14">
        <f t="shared" ca="1" si="86"/>
        <v>-83.719300000000004</v>
      </c>
    </row>
    <row r="126" spans="2:18" s="10" customFormat="1" x14ac:dyDescent="0.35">
      <c r="D126" s="12" t="s">
        <v>57</v>
      </c>
      <c r="E126" s="14">
        <f ca="1">E119</f>
        <v>16.183</v>
      </c>
      <c r="F126" s="14">
        <f t="shared" ca="1" si="87"/>
        <v>10.061</v>
      </c>
      <c r="G126" s="14">
        <f t="shared" ca="1" si="87"/>
        <v>24.196999999999999</v>
      </c>
      <c r="H126" s="14">
        <f t="shared" ca="1" si="87"/>
        <v>9.093</v>
      </c>
      <c r="I126" s="14">
        <f t="shared" ca="1" si="87"/>
        <v>1.478</v>
      </c>
      <c r="J126" s="14">
        <f t="shared" ca="1" si="87"/>
        <v>2.1749999999999998</v>
      </c>
      <c r="K126" s="14">
        <f t="shared" ca="1" si="82"/>
        <v>25.675000000000001</v>
      </c>
      <c r="L126" s="14">
        <f t="shared" ca="1" si="82"/>
        <v>11.268000000000001</v>
      </c>
      <c r="M126" s="14">
        <f t="shared" ca="1" si="78"/>
        <v>29.055400000000002</v>
      </c>
      <c r="N126" s="14">
        <f t="shared" ca="1" si="79"/>
        <v>18.970500000000001</v>
      </c>
      <c r="O126" s="14">
        <f t="shared" ca="1" si="83"/>
        <v>39.116399999999999</v>
      </c>
      <c r="P126" s="14">
        <f t="shared" ca="1" si="84"/>
        <v>-18.994400000000002</v>
      </c>
      <c r="Q126" s="14">
        <f t="shared" ca="1" si="85"/>
        <v>29.031500000000001</v>
      </c>
      <c r="R126" s="14">
        <f t="shared" ca="1" si="86"/>
        <v>-8.9095000000000013</v>
      </c>
    </row>
    <row r="127" spans="2:18" s="10" customFormat="1" x14ac:dyDescent="0.35">
      <c r="D127" s="12" t="s">
        <v>12</v>
      </c>
      <c r="E127" s="14">
        <f ca="1">E113+K113</f>
        <v>-309.60899999999998</v>
      </c>
      <c r="F127" s="14">
        <f ca="1">F113+L113</f>
        <v>-196.87599999999998</v>
      </c>
      <c r="G127" s="14">
        <f t="shared" ref="G127:J127" ca="1" si="88">G113</f>
        <v>-62.134999999999998</v>
      </c>
      <c r="H127" s="14">
        <f t="shared" ca="1" si="88"/>
        <v>71.841000000000008</v>
      </c>
      <c r="I127" s="14">
        <f t="shared" ca="1" si="88"/>
        <v>6.3699999999999992</v>
      </c>
      <c r="J127" s="14">
        <f t="shared" ca="1" si="88"/>
        <v>9.3719999999999999</v>
      </c>
      <c r="K127" s="14">
        <f t="shared" ca="1" si="82"/>
        <v>-68.504999999999995</v>
      </c>
      <c r="L127" s="14">
        <f t="shared" ca="1" si="82"/>
        <v>81.213000000000008</v>
      </c>
      <c r="M127" s="14">
        <f t="shared" ca="1" si="78"/>
        <v>-92.868899999999996</v>
      </c>
      <c r="N127" s="14">
        <f t="shared" ca="1" si="79"/>
        <v>101.7645</v>
      </c>
      <c r="O127" s="14">
        <f ca="1">F127+M127</f>
        <v>-289.74489999999997</v>
      </c>
      <c r="P127" s="14">
        <f ca="1">F127-M127</f>
        <v>-104.00709999999998</v>
      </c>
      <c r="Q127" s="14">
        <f ca="1">F127+N127</f>
        <v>-95.111499999999978</v>
      </c>
      <c r="R127" s="14">
        <f ca="1">F127-N127</f>
        <v>-298.64049999999997</v>
      </c>
    </row>
    <row r="128" spans="2:18" s="10" customFormat="1" x14ac:dyDescent="0.35"/>
    <row r="129" spans="1:27" s="10" customFormat="1" x14ac:dyDescent="0.35">
      <c r="A129" s="12" t="s">
        <v>21</v>
      </c>
      <c r="B129" s="11" t="s">
        <v>60</v>
      </c>
      <c r="C129" s="12" t="s">
        <v>45</v>
      </c>
      <c r="E129" s="15" t="s">
        <v>46</v>
      </c>
      <c r="F129" s="13" t="s">
        <v>65</v>
      </c>
      <c r="G129" s="13" t="s">
        <v>66</v>
      </c>
      <c r="H129" s="13" t="s">
        <v>67</v>
      </c>
      <c r="I129" s="13" t="s">
        <v>68</v>
      </c>
      <c r="J129" s="13" t="s">
        <v>69</v>
      </c>
      <c r="K129" s="15" t="s">
        <v>65</v>
      </c>
      <c r="L129" s="15" t="s">
        <v>66</v>
      </c>
      <c r="M129" s="15" t="s">
        <v>67</v>
      </c>
      <c r="N129" s="15" t="s">
        <v>68</v>
      </c>
      <c r="P129" s="13" t="s">
        <v>46</v>
      </c>
      <c r="Q129" s="13" t="s">
        <v>65</v>
      </c>
      <c r="R129" s="13" t="s">
        <v>66</v>
      </c>
      <c r="S129" s="13" t="s">
        <v>67</v>
      </c>
      <c r="T129" s="13" t="s">
        <v>68</v>
      </c>
      <c r="U129" s="13" t="s">
        <v>13</v>
      </c>
      <c r="V129" s="16" t="s">
        <v>70</v>
      </c>
      <c r="W129" s="7" t="s">
        <v>71</v>
      </c>
      <c r="X129" s="7" t="s">
        <v>72</v>
      </c>
      <c r="Y129" s="8"/>
      <c r="Z129" s="5"/>
    </row>
    <row r="130" spans="1:27" x14ac:dyDescent="0.35">
      <c r="A130" s="1">
        <f ca="1">B97</f>
        <v>27</v>
      </c>
      <c r="D130" s="1" t="s">
        <v>54</v>
      </c>
      <c r="E130" s="17">
        <f ca="1">E116</f>
        <v>-29.1231875</v>
      </c>
      <c r="F130" s="4">
        <f t="shared" ref="F130:I131" ca="1" si="89">O116</f>
        <v>-73.331368749999996</v>
      </c>
      <c r="G130" s="4">
        <f t="shared" ca="1" si="89"/>
        <v>36.826931250000001</v>
      </c>
      <c r="H130" s="18">
        <f t="shared" ca="1" si="89"/>
        <v>102.117484375</v>
      </c>
      <c r="I130" s="18">
        <f t="shared" ca="1" si="89"/>
        <v>-138.621921875</v>
      </c>
      <c r="J130" s="4">
        <f>INDEX($N$34:$N$45,MATCH(A132,$L$34:$L$45,-1),1)</f>
        <v>155.0744</v>
      </c>
      <c r="K130" s="17">
        <f ca="1">MAX(ABS(F130),IF(J130="---",0,0.3*J130))</f>
        <v>73.331368749999996</v>
      </c>
      <c r="L130" s="17">
        <f ca="1">MAX(ABS(G130),IF(J130="---",0,0.3*J130))</f>
        <v>46.522320000000001</v>
      </c>
      <c r="M130" s="17">
        <f ca="1">MAX(ABS(H130),J130)</f>
        <v>155.0744</v>
      </c>
      <c r="N130" s="17">
        <f ca="1">MAX(ABS(I130),J130)</f>
        <v>155.0744</v>
      </c>
      <c r="O130" s="6" t="s">
        <v>73</v>
      </c>
      <c r="P130" s="19">
        <f ca="1">MAX(E130-$Z98*(1-((0.48*$Z97+E132)/(0.48*$Z97))^2),0)/(($F98-2*$F99)*$O$2)*1000</f>
        <v>0</v>
      </c>
      <c r="Q130" s="19">
        <f ca="1">MAX(K130-$Z98*(1-((0.48*$Z97+K132)/(0.48*$Z97))^2),0)/(($F98-2*$F99)*$O$2)*1000</f>
        <v>0</v>
      </c>
      <c r="R130" s="19">
        <f t="shared" ref="R130:S130" ca="1" si="90">MAX(L130-$Z98*(1-((0.48*$Z97+L132)/(0.48*$Z97))^2),0)/(($F98-2*$F99)*$O$2)*1000</f>
        <v>0.47176817598729415</v>
      </c>
      <c r="S130" s="19">
        <f t="shared" ca="1" si="90"/>
        <v>5.0655223752858927</v>
      </c>
      <c r="T130" s="19">
        <f ca="1">MAX(N130-$Z98*(1-((0.48*$Z97+N132)/(0.48*$Z97))^2),0)/(($F98-2*$F99)*$O$2)*1000</f>
        <v>2.5341177431490594</v>
      </c>
      <c r="U130" s="17">
        <f ca="1">MAX(P130:T130)</f>
        <v>5.0655223752858927</v>
      </c>
      <c r="V130" s="49">
        <v>7.82</v>
      </c>
      <c r="W130" s="8">
        <f>2*V130*$O$2/10</f>
        <v>612.00000000000011</v>
      </c>
      <c r="X130" s="4">
        <f>W130*(F98-2*F99)/200</f>
        <v>189.72000000000003</v>
      </c>
      <c r="Y130" s="1"/>
      <c r="Z130" s="5"/>
    </row>
    <row r="131" spans="1:27" x14ac:dyDescent="0.35">
      <c r="A131" s="12" t="s">
        <v>31</v>
      </c>
      <c r="D131" s="1" t="s">
        <v>55</v>
      </c>
      <c r="E131" s="17">
        <f ca="1">E117</f>
        <v>21.2160625</v>
      </c>
      <c r="F131" s="18">
        <f t="shared" ca="1" si="89"/>
        <v>52.304909375000001</v>
      </c>
      <c r="G131" s="18">
        <f t="shared" ca="1" si="89"/>
        <v>-25.927659374999998</v>
      </c>
      <c r="H131" s="4">
        <f t="shared" ca="1" si="89"/>
        <v>38.711346875000004</v>
      </c>
      <c r="I131" s="4">
        <f t="shared" ca="1" si="89"/>
        <v>-12.334096875</v>
      </c>
      <c r="J131" s="4">
        <f>INDEX($O$34:$O$45,MATCH(A132,$L$34:$L$45,-1),1)</f>
        <v>78.4238</v>
      </c>
      <c r="K131" s="17">
        <f ca="1">MAX(ABS(F131),J131)</f>
        <v>78.4238</v>
      </c>
      <c r="L131" s="17">
        <f ca="1">MAX(ABS(G131),J131)</f>
        <v>78.4238</v>
      </c>
      <c r="M131" s="17">
        <f ca="1">MAX(ABS(H131),IF(J131="---",0,0.3*J131))</f>
        <v>38.711346875000004</v>
      </c>
      <c r="N131" s="17">
        <f ca="1">MAX(ABS(I131),IF(J131="---",0,0.3*J131))</f>
        <v>23.527139999999999</v>
      </c>
      <c r="O131" s="6" t="s">
        <v>74</v>
      </c>
      <c r="P131" s="19">
        <f ca="1">MAX(E131-$Z99*(1-((0.48*$Z97+E132)/(0.48*$Z97))^2),0)/(($F97-2*$F99)*$O$2)*1000</f>
        <v>0</v>
      </c>
      <c r="Q131" s="19">
        <f ca="1">MAX(K131-$Z99*(1-((0.48*$Z97+K132)/(0.48*$Z97))^2),0)/(($F97-2*$F99)*$O$2)*1000</f>
        <v>4.5734355019597848</v>
      </c>
      <c r="R131" s="19">
        <f t="shared" ref="R131:T131" ca="1" si="91">MAX(L131-$Z99*(1-((0.48*$Z97+L132)/(0.48*$Z97))^2),0)/(($F97-2*$F99)*$O$2)*1000</f>
        <v>7.3635870466109159</v>
      </c>
      <c r="S131" s="19">
        <f t="shared" ca="1" si="91"/>
        <v>2.8947169575061946</v>
      </c>
      <c r="T131" s="19">
        <f t="shared" ca="1" si="91"/>
        <v>0</v>
      </c>
      <c r="U131" s="17">
        <f ca="1">MAX(P131:T131)</f>
        <v>7.3635870466109159</v>
      </c>
      <c r="V131" s="49">
        <v>9.36</v>
      </c>
      <c r="W131" s="8">
        <f>2*V131*$O$2/10</f>
        <v>732.52173913043475</v>
      </c>
      <c r="X131" s="4">
        <f>W131*(F97-2*F99)/200</f>
        <v>80.577391304347827</v>
      </c>
      <c r="Y131" s="1"/>
      <c r="Z131" s="5"/>
    </row>
    <row r="132" spans="1:27" x14ac:dyDescent="0.35">
      <c r="A132" s="1">
        <f>B98</f>
        <v>4</v>
      </c>
      <c r="D132" s="1" t="s">
        <v>12</v>
      </c>
      <c r="E132" s="20">
        <f ca="1">E120</f>
        <v>-309.60899999999998</v>
      </c>
      <c r="F132" s="8">
        <f ca="1">O120</f>
        <v>-289.74489999999997</v>
      </c>
      <c r="G132" s="8">
        <f ca="1">P120</f>
        <v>-104.00709999999998</v>
      </c>
      <c r="H132" s="8">
        <f ca="1">Q120</f>
        <v>-95.111499999999978</v>
      </c>
      <c r="I132" s="8">
        <f ca="1">R120</f>
        <v>-298.64049999999997</v>
      </c>
      <c r="K132" s="17">
        <f ca="1">F132</f>
        <v>-289.74489999999997</v>
      </c>
      <c r="L132" s="17">
        <f t="shared" ref="L132:N132" ca="1" si="92">G132</f>
        <v>-104.00709999999998</v>
      </c>
      <c r="M132" s="17">
        <f t="shared" ca="1" si="92"/>
        <v>-95.111499999999978</v>
      </c>
      <c r="N132" s="17">
        <f t="shared" ca="1" si="92"/>
        <v>-298.64049999999997</v>
      </c>
    </row>
    <row r="133" spans="1:27" x14ac:dyDescent="0.35">
      <c r="D133" s="7" t="s">
        <v>75</v>
      </c>
      <c r="E133" s="4">
        <f ca="1">($Z98+$X130)*(1-ABS((0.48*$Z97+E132)/(0.48*$Z97+$W130))^(1+1/(1+$W130/$Z97)))</f>
        <v>293.21986811157728</v>
      </c>
      <c r="K133" s="4">
        <f t="shared" ref="K133:N133" ca="1" si="93">($Z98+$X130)*(1-ABS((0.48*$Z97+K132)/(0.48*$Z97+$W130))^(1+1/(1+$W130/$Z97)))</f>
        <v>288.42799379599978</v>
      </c>
      <c r="L133" s="4">
        <f t="shared" ca="1" si="93"/>
        <v>240.26797189448584</v>
      </c>
      <c r="M133" s="4">
        <f t="shared" ca="1" si="93"/>
        <v>237.81087097597998</v>
      </c>
      <c r="N133" s="4">
        <f t="shared" ca="1" si="93"/>
        <v>290.58255539465875</v>
      </c>
    </row>
    <row r="134" spans="1:27" x14ac:dyDescent="0.35">
      <c r="D134" s="7" t="s">
        <v>76</v>
      </c>
      <c r="E134" s="4">
        <f ca="1">($Z99+$X131)*(1-ABS((0.48*$Z97+E132)/(0.48*$Z97+$W131))^(1+1/(1+$W131/$Z97)))</f>
        <v>130.4001408737719</v>
      </c>
      <c r="K134" s="4">
        <f t="shared" ref="K134:N134" ca="1" si="94">($Z99+$X131)*(1-ABS((0.48*$Z97+K132)/(0.48*$Z97+$W131))^(1+1/(1+$W131/$Z97)))</f>
        <v>128.5534495177325</v>
      </c>
      <c r="L134" s="4">
        <f t="shared" ca="1" si="94"/>
        <v>110.03742811931562</v>
      </c>
      <c r="M134" s="4">
        <f t="shared" ca="1" si="94"/>
        <v>109.0946701802491</v>
      </c>
      <c r="N134" s="4">
        <f t="shared" ca="1" si="94"/>
        <v>129.38366554861673</v>
      </c>
    </row>
    <row r="135" spans="1:27" x14ac:dyDescent="0.35">
      <c r="A135" t="str">
        <f ca="1">IF(MAX(E135:N135)&gt;1,"non verificato","verificato")</f>
        <v>verificato</v>
      </c>
      <c r="D135" s="7" t="s">
        <v>77</v>
      </c>
      <c r="E135" s="3">
        <f ca="1">ABS(E130/E133)^1.5+ABS(E131/E134)^1.5</f>
        <v>9.6928352489558056E-2</v>
      </c>
      <c r="K135" s="3">
        <f t="shared" ref="K135:N135" ca="1" si="95">ABS(K130/K133)^1.5+ABS(K131/K134)^1.5</f>
        <v>0.60467890493963883</v>
      </c>
      <c r="L135" s="3">
        <f t="shared" ca="1" si="95"/>
        <v>0.68687559776393647</v>
      </c>
      <c r="M135" s="3">
        <f t="shared" ca="1" si="95"/>
        <v>0.73795214750369587</v>
      </c>
      <c r="N135" s="3">
        <f t="shared" ca="1" si="95"/>
        <v>0.46739902566306374</v>
      </c>
    </row>
    <row r="137" spans="1:27" x14ac:dyDescent="0.35">
      <c r="B137" s="9" t="s">
        <v>60</v>
      </c>
      <c r="C137" s="1" t="s">
        <v>59</v>
      </c>
      <c r="D137" s="10"/>
      <c r="E137" s="15" t="s">
        <v>46</v>
      </c>
      <c r="F137" s="13" t="s">
        <v>65</v>
      </c>
      <c r="G137" s="13" t="s">
        <v>66</v>
      </c>
      <c r="H137" s="13" t="s">
        <v>67</v>
      </c>
      <c r="I137" s="13" t="s">
        <v>68</v>
      </c>
      <c r="J137" s="13" t="s">
        <v>69</v>
      </c>
      <c r="K137" s="15" t="s">
        <v>65</v>
      </c>
      <c r="L137" s="15" t="s">
        <v>66</v>
      </c>
      <c r="M137" s="15" t="s">
        <v>67</v>
      </c>
      <c r="N137" s="15" t="s">
        <v>68</v>
      </c>
      <c r="O137" s="10"/>
      <c r="P137" s="13" t="s">
        <v>46</v>
      </c>
      <c r="Q137" s="13" t="s">
        <v>65</v>
      </c>
      <c r="R137" s="13" t="s">
        <v>66</v>
      </c>
      <c r="S137" s="13" t="s">
        <v>67</v>
      </c>
      <c r="T137" s="13" t="s">
        <v>68</v>
      </c>
      <c r="U137" s="13" t="s">
        <v>13</v>
      </c>
      <c r="V137" s="16" t="s">
        <v>70</v>
      </c>
      <c r="W137" s="7" t="s">
        <v>71</v>
      </c>
      <c r="X137" s="7" t="s">
        <v>72</v>
      </c>
    </row>
    <row r="138" spans="1:27" x14ac:dyDescent="0.35">
      <c r="D138" s="1" t="s">
        <v>54</v>
      </c>
      <c r="E138" s="17">
        <f ca="1">E123</f>
        <v>28.3091875</v>
      </c>
      <c r="F138" s="4">
        <f t="shared" ref="F138:I139" ca="1" si="96">O123</f>
        <v>46.945768749999999</v>
      </c>
      <c r="G138" s="4">
        <f t="shared" ca="1" si="96"/>
        <v>-10.983331249999996</v>
      </c>
      <c r="H138" s="18">
        <f t="shared" ca="1" si="96"/>
        <v>-44.347584374999997</v>
      </c>
      <c r="I138" s="18">
        <f t="shared" ca="1" si="96"/>
        <v>80.31002187499999</v>
      </c>
      <c r="J138" s="4">
        <f>INDEX($N$34:$N$45,MATCH(A132,$L$34:$L$45,-1)+1,1)</f>
        <v>140.54040000000001</v>
      </c>
      <c r="K138" s="17">
        <f ca="1">MAX(ABS(F138),IF(J138="---",0,0.3*J138))</f>
        <v>46.945768749999999</v>
      </c>
      <c r="L138" s="17">
        <f ca="1">MAX(ABS(G138),IF(J138="---",0,0.3*J138))</f>
        <v>42.162120000000002</v>
      </c>
      <c r="M138" s="17">
        <f ca="1">MAX(ABS(H138),J138)</f>
        <v>140.54040000000001</v>
      </c>
      <c r="N138" s="17">
        <f ca="1">MAX(ABS(I138),J138)</f>
        <v>140.54040000000001</v>
      </c>
      <c r="O138" s="6" t="s">
        <v>73</v>
      </c>
      <c r="P138" s="19">
        <f t="shared" ref="P138" ca="1" si="97">MAX(E138-$Z98*(1-((0.48*$Z97+E140)/(0.48*$Z97))^2),0)/(($F98-2*$F99)*$O$2)*1000</f>
        <v>0</v>
      </c>
      <c r="Q138" s="19">
        <f ca="1">MAX(K138-$Z98*(1-((0.48*$Z97+K140)/(0.48*$Z97))^2),0)/(($F98-2*$F99)*$O$2)*1000</f>
        <v>0</v>
      </c>
      <c r="R138" s="19">
        <f ca="1">MAX(L138-$Z98*(1-((0.48*$Z97+L140)/(0.48*$Z97))^2),0)/(($F98-2*$F99)*$O$2)*1000</f>
        <v>0.29204667061095008</v>
      </c>
      <c r="S138" s="19">
        <f ca="1">MAX(M138-$Z98*(1-((0.48*$Z97+M140)/(0.48*$Z97))^2),0)/(($F98-2*$F99)*$O$2)*1000</f>
        <v>4.4664506906980801</v>
      </c>
      <c r="T138" s="19">
        <f ca="1">MAX(N138-$Z98*(1-((0.48*$Z97+N140)/(0.48*$Z97))^2),0)/(($F98-2*$F99)*$O$2)*1000</f>
        <v>1.9350460585612463</v>
      </c>
      <c r="U138" s="17">
        <f ca="1">MAX(P138:T138)</f>
        <v>4.4664506906980801</v>
      </c>
      <c r="V138" s="49">
        <v>12.56</v>
      </c>
      <c r="W138" s="8">
        <f>2*V138*$O$2/10</f>
        <v>982.95652173913061</v>
      </c>
      <c r="X138" s="4">
        <f>W138*(F98-2*F99)/200</f>
        <v>304.71652173913049</v>
      </c>
    </row>
    <row r="139" spans="1:27" x14ac:dyDescent="0.35">
      <c r="D139" s="1" t="s">
        <v>55</v>
      </c>
      <c r="E139" s="17">
        <f ca="1">E124</f>
        <v>-20.860062499999998</v>
      </c>
      <c r="F139" s="18">
        <f t="shared" ca="1" si="96"/>
        <v>-49.404409375</v>
      </c>
      <c r="G139" s="18">
        <f t="shared" ca="1" si="96"/>
        <v>23.463159375</v>
      </c>
      <c r="H139" s="4">
        <f t="shared" ca="1" si="96"/>
        <v>-36.774046874999996</v>
      </c>
      <c r="I139" s="4">
        <f t="shared" ca="1" si="96"/>
        <v>10.832796874999996</v>
      </c>
      <c r="J139" s="4">
        <f>INDEX($O$34:$O$45,MATCH(A132,$L$34:$L$45,-1)+1,1)</f>
        <v>70.215599999999995</v>
      </c>
      <c r="K139" s="17">
        <f ca="1">MAX(ABS(F139),J139)</f>
        <v>70.215599999999995</v>
      </c>
      <c r="L139" s="17">
        <f ca="1">MAX(ABS(G139),J139)</f>
        <v>70.215599999999995</v>
      </c>
      <c r="M139" s="17">
        <f ca="1">MAX(ABS(H139),IF(J139="---",0,0.3*J139))</f>
        <v>36.774046874999996</v>
      </c>
      <c r="N139" s="17">
        <f ca="1">MAX(ABS(I139),IF(J139="---",0,0.3*J139))</f>
        <v>21.064679999999999</v>
      </c>
      <c r="O139" s="6" t="s">
        <v>74</v>
      </c>
      <c r="P139" s="19">
        <f t="shared" ref="P139" ca="1" si="98">MAX(E139-$Z99*(1-((0.48*$Z97+E140)/(0.48*$Z97))^2),0)/(($F97-2*$F99)*$O$2)*1000</f>
        <v>0</v>
      </c>
      <c r="Q139" s="19">
        <f ca="1">MAX(K139-$Z99*(1-((0.48*$Z97+K140)/(0.48*$Z97))^2),0)/(($F97-2*$F99)*$O$2)*1000</f>
        <v>3.6199577241820071</v>
      </c>
      <c r="R139" s="19">
        <f ca="1">MAX(L139-$Z99*(1-((0.48*$Z97+L140)/(0.48*$Z97))^2),0)/(($F97-2*$F99)*$O$2)*1000</f>
        <v>6.4101092688331383</v>
      </c>
      <c r="S139" s="19">
        <f ca="1">MAX(M139-$Z99*(1-((0.48*$Z97+M140)/(0.48*$Z97))^2),0)/(($F97-2*$F99)*$O$2)*1000</f>
        <v>2.6696770585162946</v>
      </c>
      <c r="T139" s="19">
        <f ca="1">MAX(N139-$Z99*(1-((0.48*$Z97+N140)/(0.48*$Z97))^2),0)/(($F97-2*$F99)*$O$2)*1000</f>
        <v>0</v>
      </c>
      <c r="U139" s="17">
        <f ca="1">MAX(P139:T139)</f>
        <v>6.4101092688331383</v>
      </c>
      <c r="V139" s="49">
        <v>9.36</v>
      </c>
      <c r="W139" s="8">
        <f>2*V139*$O$2/10</f>
        <v>732.52173913043475</v>
      </c>
      <c r="X139" s="4">
        <f>W139*(F97-2*F99)/200</f>
        <v>80.577391304347827</v>
      </c>
    </row>
    <row r="140" spans="1:27" x14ac:dyDescent="0.35">
      <c r="D140" s="1" t="s">
        <v>12</v>
      </c>
      <c r="E140" s="20">
        <f ca="1">E127</f>
        <v>-309.60899999999998</v>
      </c>
      <c r="F140" s="8">
        <f ca="1">O127</f>
        <v>-289.74489999999997</v>
      </c>
      <c r="G140" s="8">
        <f ca="1">P127</f>
        <v>-104.00709999999998</v>
      </c>
      <c r="H140" s="8">
        <f ca="1">Q127</f>
        <v>-95.111499999999978</v>
      </c>
      <c r="I140" s="8">
        <f ca="1">R127</f>
        <v>-298.64049999999997</v>
      </c>
      <c r="K140" s="17">
        <f ca="1">F140</f>
        <v>-289.74489999999997</v>
      </c>
      <c r="L140" s="17">
        <f t="shared" ref="L140:N140" ca="1" si="99">G140</f>
        <v>-104.00709999999998</v>
      </c>
      <c r="M140" s="17">
        <f t="shared" ca="1" si="99"/>
        <v>-95.111499999999978</v>
      </c>
      <c r="N140" s="17">
        <f t="shared" ca="1" si="99"/>
        <v>-298.64049999999997</v>
      </c>
    </row>
    <row r="141" spans="1:27" x14ac:dyDescent="0.35">
      <c r="D141" s="7" t="s">
        <v>75</v>
      </c>
      <c r="E141" s="4">
        <f ca="1">($Z98+$X138)*(1-ABS((0.48*$Z97+E140)/(0.48*$Z97+$W138))^(1+1/(1+$W138/$Z97)))</f>
        <v>410.18908561959802</v>
      </c>
      <c r="K141" s="4">
        <f t="shared" ref="K141:N141" ca="1" si="100">($Z98+$X138)*(1-ABS((0.48*$Z97+K140)/(0.48*$Z97+$W138))^(1+1/(1+$W138/$Z97)))</f>
        <v>405.66576339151106</v>
      </c>
      <c r="L141" s="4">
        <f t="shared" ca="1" si="100"/>
        <v>360.51378564214144</v>
      </c>
      <c r="M141" s="4">
        <f t="shared" ca="1" si="100"/>
        <v>358.22363872116159</v>
      </c>
      <c r="N141" s="4">
        <f t="shared" ca="1" si="100"/>
        <v>407.69881094065721</v>
      </c>
    </row>
    <row r="142" spans="1:27" x14ac:dyDescent="0.35">
      <c r="D142" s="7" t="s">
        <v>76</v>
      </c>
      <c r="E142" s="4">
        <f ca="1">($Z99+$X139)*(1-ABS((0.48*$Z97+E140)/(0.48*$Z97+$W139))^(1+1/(1+$W139/$Z97)))</f>
        <v>130.4001408737719</v>
      </c>
      <c r="K142" s="4">
        <f t="shared" ref="K142:N142" ca="1" si="101">($Z99+$X139)*(1-ABS((0.48*$Z97+K140)/(0.48*$Z97+$W139))^(1+1/(1+$W139/$Z97)))</f>
        <v>128.5534495177325</v>
      </c>
      <c r="L142" s="4">
        <f t="shared" ca="1" si="101"/>
        <v>110.03742811931562</v>
      </c>
      <c r="M142" s="4">
        <f t="shared" ca="1" si="101"/>
        <v>109.0946701802491</v>
      </c>
      <c r="N142" s="4">
        <f t="shared" ca="1" si="101"/>
        <v>129.38366554861673</v>
      </c>
    </row>
    <row r="143" spans="1:27" x14ac:dyDescent="0.35">
      <c r="A143" t="str">
        <f ca="1">IF(MAX(E143:N143)&gt;1,"non verificato","verificato")</f>
        <v>verificato</v>
      </c>
      <c r="D143" s="7" t="s">
        <v>77</v>
      </c>
      <c r="E143" s="3">
        <f ca="1">ABS(E138/E141)^1.5+ABS(E139/E142)^1.5</f>
        <v>8.2112495907813166E-2</v>
      </c>
      <c r="K143" s="3">
        <f t="shared" ref="K143:N143" ca="1" si="102">ABS(K138/K141)^1.5+ABS(K139/K142)^1.5</f>
        <v>0.44303634812605824</v>
      </c>
      <c r="L143" s="3">
        <f t="shared" ca="1" si="102"/>
        <v>0.54972405470449792</v>
      </c>
      <c r="M143" s="3">
        <f t="shared" ca="1" si="102"/>
        <v>0.44144413859089793</v>
      </c>
      <c r="N143" s="3">
        <f t="shared" ca="1" si="102"/>
        <v>0.26808375573537624</v>
      </c>
    </row>
    <row r="144" spans="1:27" x14ac:dyDescent="0.35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</row>
    <row r="146" spans="1:27" x14ac:dyDescent="0.35">
      <c r="A146" t="s">
        <v>21</v>
      </c>
      <c r="B146" s="1">
        <f ca="1">$A$5</f>
        <v>27</v>
      </c>
      <c r="D146" t="s">
        <v>22</v>
      </c>
      <c r="E146" s="1" t="s">
        <v>23</v>
      </c>
      <c r="F146" s="46">
        <v>30</v>
      </c>
      <c r="G146" t="s">
        <v>24</v>
      </c>
      <c r="H146" t="s">
        <v>25</v>
      </c>
      <c r="L146" t="s">
        <v>26</v>
      </c>
      <c r="M146" s="46">
        <v>30</v>
      </c>
      <c r="N146" t="s">
        <v>24</v>
      </c>
      <c r="O146" t="s">
        <v>27</v>
      </c>
      <c r="V146" t="s">
        <v>28</v>
      </c>
      <c r="W146" s="1">
        <f ca="1">MATCH(B147,$C$5:$C$27,-1)</f>
        <v>9</v>
      </c>
      <c r="Y146" s="7" t="s">
        <v>29</v>
      </c>
      <c r="Z146" s="8">
        <f>F146*F147*$O$1/10</f>
        <v>2975</v>
      </c>
      <c r="AA146" s="5" t="s">
        <v>30</v>
      </c>
    </row>
    <row r="147" spans="1:27" x14ac:dyDescent="0.35">
      <c r="A147" t="s">
        <v>31</v>
      </c>
      <c r="B147" s="51">
        <f>MAX(1,B98-1)</f>
        <v>3</v>
      </c>
      <c r="E147" s="1" t="s">
        <v>32</v>
      </c>
      <c r="F147" s="46">
        <v>70</v>
      </c>
      <c r="G147" t="s">
        <v>24</v>
      </c>
      <c r="H147" t="s">
        <v>33</v>
      </c>
      <c r="L147" t="s">
        <v>34</v>
      </c>
      <c r="M147" s="46">
        <v>30</v>
      </c>
      <c r="N147" t="s">
        <v>24</v>
      </c>
      <c r="O147" t="s">
        <v>35</v>
      </c>
      <c r="Y147" s="7" t="s">
        <v>36</v>
      </c>
      <c r="Z147" s="1">
        <f>0.12*Z146*F147/100</f>
        <v>249.9</v>
      </c>
      <c r="AA147" s="5" t="s">
        <v>37</v>
      </c>
    </row>
    <row r="148" spans="1:27" x14ac:dyDescent="0.35">
      <c r="B148" s="53" t="str">
        <f>IF(B147=B98,"duplicato","")</f>
        <v/>
      </c>
      <c r="E148" s="1" t="s">
        <v>38</v>
      </c>
      <c r="F148" s="46">
        <v>4</v>
      </c>
      <c r="G148" t="s">
        <v>24</v>
      </c>
      <c r="H148" t="s">
        <v>39</v>
      </c>
      <c r="L148" t="s">
        <v>40</v>
      </c>
      <c r="M148" s="48">
        <v>320</v>
      </c>
      <c r="N148" t="s">
        <v>24</v>
      </c>
      <c r="O148" t="s">
        <v>41</v>
      </c>
      <c r="Y148" s="7" t="s">
        <v>42</v>
      </c>
      <c r="Z148" s="1">
        <f>0.12*Z146*F146/100</f>
        <v>107.1</v>
      </c>
      <c r="AA148" s="5" t="s">
        <v>37</v>
      </c>
    </row>
    <row r="150" spans="1:27" x14ac:dyDescent="0.35">
      <c r="A150" t="s">
        <v>43</v>
      </c>
      <c r="B150" s="9" t="s">
        <v>44</v>
      </c>
      <c r="C150" s="1" t="s">
        <v>45</v>
      </c>
      <c r="E150" s="2" t="s">
        <v>46</v>
      </c>
      <c r="F150" s="2" t="s">
        <v>47</v>
      </c>
      <c r="G150" s="2" t="s">
        <v>48</v>
      </c>
      <c r="H150" s="2" t="s">
        <v>49</v>
      </c>
      <c r="I150" s="2" t="s">
        <v>50</v>
      </c>
      <c r="J150" s="2" t="s">
        <v>51</v>
      </c>
      <c r="K150" s="2" t="s">
        <v>52</v>
      </c>
      <c r="L150" s="2" t="s">
        <v>53</v>
      </c>
      <c r="O150" s="24"/>
    </row>
    <row r="151" spans="1:27" x14ac:dyDescent="0.35">
      <c r="D151" s="1" t="s">
        <v>54</v>
      </c>
      <c r="E151" s="4">
        <f t="shared" ref="E151:J151" ca="1" si="103">INDEX(O$5:O$27,$W146,1)</f>
        <v>-34.889000000000003</v>
      </c>
      <c r="F151" s="4">
        <f t="shared" ca="1" si="103"/>
        <v>-22.184000000000001</v>
      </c>
      <c r="G151" s="4">
        <f t="shared" ca="1" si="103"/>
        <v>-15.628</v>
      </c>
      <c r="H151" s="4">
        <f t="shared" ca="1" si="103"/>
        <v>144.93799999999999</v>
      </c>
      <c r="I151" s="4">
        <f t="shared" ca="1" si="103"/>
        <v>14.44</v>
      </c>
      <c r="J151" s="4">
        <f t="shared" ca="1" si="103"/>
        <v>21.245000000000001</v>
      </c>
    </row>
    <row r="152" spans="1:27" x14ac:dyDescent="0.35">
      <c r="D152" s="1" t="s">
        <v>55</v>
      </c>
      <c r="E152" s="4">
        <f t="shared" ref="E152:J152" ca="1" si="104">INDEX(E$5:E$27,$W146,1)</f>
        <v>24.655999999999999</v>
      </c>
      <c r="F152" s="4">
        <f t="shared" ca="1" si="104"/>
        <v>15.327</v>
      </c>
      <c r="G152" s="4">
        <f t="shared" ca="1" si="104"/>
        <v>55.124000000000002</v>
      </c>
      <c r="H152" s="4">
        <f t="shared" ca="1" si="104"/>
        <v>20.582000000000001</v>
      </c>
      <c r="I152" s="4">
        <f t="shared" ca="1" si="104"/>
        <v>3.2749999999999999</v>
      </c>
      <c r="J152" s="4">
        <f t="shared" ca="1" si="104"/>
        <v>4.819</v>
      </c>
    </row>
    <row r="153" spans="1:27" x14ac:dyDescent="0.35">
      <c r="D153" s="1" t="s">
        <v>56</v>
      </c>
      <c r="E153" s="4">
        <f t="shared" ref="E153:J153" ca="1" si="105">INDEX(O$5:O$27,$W146+2,1)</f>
        <v>-22.533000000000001</v>
      </c>
      <c r="F153" s="4">
        <f t="shared" ca="1" si="105"/>
        <v>-14.246</v>
      </c>
      <c r="G153" s="4">
        <f t="shared" ca="1" si="105"/>
        <v>-8.6509999999999998</v>
      </c>
      <c r="H153" s="4">
        <f t="shared" ca="1" si="105"/>
        <v>79.912999999999997</v>
      </c>
      <c r="I153" s="4">
        <f t="shared" ca="1" si="105"/>
        <v>8.0389999999999997</v>
      </c>
      <c r="J153" s="4">
        <f t="shared" ca="1" si="105"/>
        <v>11.827</v>
      </c>
    </row>
    <row r="154" spans="1:27" x14ac:dyDescent="0.35">
      <c r="D154" s="1" t="s">
        <v>57</v>
      </c>
      <c r="E154" s="4">
        <f t="shared" ref="E154:J154" ca="1" si="106">INDEX(E$5:E$27,$W146+2,1)</f>
        <v>15.21</v>
      </c>
      <c r="F154" s="4">
        <f t="shared" ca="1" si="106"/>
        <v>9.4510000000000005</v>
      </c>
      <c r="G154" s="4">
        <f t="shared" ca="1" si="106"/>
        <v>33.887</v>
      </c>
      <c r="H154" s="4">
        <f t="shared" ca="1" si="106"/>
        <v>12.672000000000001</v>
      </c>
      <c r="I154" s="4">
        <f t="shared" ca="1" si="106"/>
        <v>2.0179999999999998</v>
      </c>
      <c r="J154" s="4">
        <f t="shared" ca="1" si="106"/>
        <v>2.9689999999999999</v>
      </c>
      <c r="M154" t="s">
        <v>107</v>
      </c>
    </row>
    <row r="155" spans="1:27" x14ac:dyDescent="0.35">
      <c r="D155" s="1" t="s">
        <v>12</v>
      </c>
      <c r="E155" s="4">
        <f t="shared" ref="E155:J155" ca="1" si="107">INDEX(Y$5:Y$27,$W146+3,1)</f>
        <v>-508.49799999999999</v>
      </c>
      <c r="F155" s="4">
        <f t="shared" ca="1" si="107"/>
        <v>-321.42599999999999</v>
      </c>
      <c r="G155" s="4">
        <f t="shared" ca="1" si="107"/>
        <v>-129.93700000000001</v>
      </c>
      <c r="H155" s="4">
        <f t="shared" ca="1" si="107"/>
        <v>147.64699999999999</v>
      </c>
      <c r="I155" s="4">
        <f t="shared" ca="1" si="107"/>
        <v>12.945</v>
      </c>
      <c r="J155" s="4">
        <f t="shared" ca="1" si="107"/>
        <v>19.042999999999999</v>
      </c>
      <c r="K155" s="4">
        <f>L155*1.3</f>
        <v>0</v>
      </c>
      <c r="L155" s="49">
        <f>IF(B148="duplicato",L106,L113)</f>
        <v>0</v>
      </c>
      <c r="M155" t="s">
        <v>58</v>
      </c>
    </row>
    <row r="156" spans="1:27" x14ac:dyDescent="0.35">
      <c r="M156" t="s">
        <v>103</v>
      </c>
    </row>
    <row r="157" spans="1:27" x14ac:dyDescent="0.35">
      <c r="B157" s="9" t="s">
        <v>44</v>
      </c>
      <c r="C157" s="1" t="s">
        <v>59</v>
      </c>
      <c r="E157" s="2" t="s">
        <v>46</v>
      </c>
      <c r="F157" s="2" t="s">
        <v>47</v>
      </c>
      <c r="G157" s="2" t="s">
        <v>48</v>
      </c>
      <c r="H157" s="2" t="s">
        <v>49</v>
      </c>
      <c r="I157" s="2" t="s">
        <v>50</v>
      </c>
      <c r="J157" s="2" t="s">
        <v>51</v>
      </c>
      <c r="K157" s="2" t="s">
        <v>52</v>
      </c>
      <c r="L157" s="2" t="s">
        <v>53</v>
      </c>
    </row>
    <row r="158" spans="1:27" x14ac:dyDescent="0.35">
      <c r="D158" s="1" t="s">
        <v>54</v>
      </c>
      <c r="E158" s="4">
        <f t="shared" ref="E158:J158" ca="1" si="108">INDEX(O$5:O$27,$W146+1,1)</f>
        <v>37.215000000000003</v>
      </c>
      <c r="F158" s="4">
        <f t="shared" ca="1" si="108"/>
        <v>23.405000000000001</v>
      </c>
      <c r="G158" s="4">
        <f t="shared" ca="1" si="108"/>
        <v>12.212999999999999</v>
      </c>
      <c r="H158" s="4">
        <f t="shared" ca="1" si="108"/>
        <v>-111.703</v>
      </c>
      <c r="I158" s="4">
        <f t="shared" ca="1" si="108"/>
        <v>-11.284000000000001</v>
      </c>
      <c r="J158" s="4">
        <f t="shared" ca="1" si="108"/>
        <v>-16.600999999999999</v>
      </c>
    </row>
    <row r="159" spans="1:27" x14ac:dyDescent="0.35">
      <c r="D159" s="1" t="s">
        <v>55</v>
      </c>
      <c r="E159" s="4">
        <f t="shared" ref="E159:J159" ca="1" si="109">INDEX(E$5:E$27,$W146+1,1)</f>
        <v>-24.015000000000001</v>
      </c>
      <c r="F159" s="4">
        <f t="shared" ca="1" si="109"/>
        <v>-14.914999999999999</v>
      </c>
      <c r="G159" s="4">
        <f t="shared" ca="1" si="109"/>
        <v>-53.320999999999998</v>
      </c>
      <c r="H159" s="4">
        <f t="shared" ca="1" si="109"/>
        <v>-19.969000000000001</v>
      </c>
      <c r="I159" s="4">
        <f t="shared" ca="1" si="109"/>
        <v>-3.1819999999999999</v>
      </c>
      <c r="J159" s="4">
        <f t="shared" ca="1" si="109"/>
        <v>-4.681</v>
      </c>
    </row>
    <row r="160" spans="1:27" x14ac:dyDescent="0.35">
      <c r="D160" s="1" t="s">
        <v>56</v>
      </c>
      <c r="E160" s="4">
        <f ca="1">E153</f>
        <v>-22.533000000000001</v>
      </c>
      <c r="F160" s="4">
        <f t="shared" ref="F160:J162" ca="1" si="110">F153</f>
        <v>-14.246</v>
      </c>
      <c r="G160" s="4">
        <f t="shared" ca="1" si="110"/>
        <v>-8.6509999999999998</v>
      </c>
      <c r="H160" s="4">
        <f t="shared" ca="1" si="110"/>
        <v>79.912999999999997</v>
      </c>
      <c r="I160" s="4">
        <f t="shared" ca="1" si="110"/>
        <v>8.0389999999999997</v>
      </c>
      <c r="J160" s="4">
        <f t="shared" ca="1" si="110"/>
        <v>11.827</v>
      </c>
    </row>
    <row r="161" spans="2:18" x14ac:dyDescent="0.35">
      <c r="D161" s="1" t="s">
        <v>57</v>
      </c>
      <c r="E161" s="4">
        <f ca="1">E154</f>
        <v>15.21</v>
      </c>
      <c r="F161" s="4">
        <f t="shared" ca="1" si="110"/>
        <v>9.4510000000000005</v>
      </c>
      <c r="G161" s="4">
        <f t="shared" ca="1" si="110"/>
        <v>33.887</v>
      </c>
      <c r="H161" s="4">
        <f t="shared" ca="1" si="110"/>
        <v>12.672000000000001</v>
      </c>
      <c r="I161" s="4">
        <f t="shared" ca="1" si="110"/>
        <v>2.0179999999999998</v>
      </c>
      <c r="J161" s="4">
        <f t="shared" ca="1" si="110"/>
        <v>2.9689999999999999</v>
      </c>
    </row>
    <row r="162" spans="2:18" x14ac:dyDescent="0.35">
      <c r="D162" s="1" t="s">
        <v>12</v>
      </c>
      <c r="E162" s="4">
        <f ca="1">E155</f>
        <v>-508.49799999999999</v>
      </c>
      <c r="F162" s="4">
        <f t="shared" ca="1" si="110"/>
        <v>-321.42599999999999</v>
      </c>
      <c r="G162" s="4">
        <f t="shared" ca="1" si="110"/>
        <v>-129.93700000000001</v>
      </c>
      <c r="H162" s="4">
        <f t="shared" ca="1" si="110"/>
        <v>147.64699999999999</v>
      </c>
      <c r="I162" s="4">
        <f t="shared" ca="1" si="110"/>
        <v>12.945</v>
      </c>
      <c r="J162" s="4">
        <f t="shared" ca="1" si="110"/>
        <v>19.042999999999999</v>
      </c>
      <c r="K162" s="4">
        <f>L162*1.3</f>
        <v>0</v>
      </c>
      <c r="L162" s="49">
        <f>-F146*F147*(M148-(M146+M147))*$W$1/1000000+L155</f>
        <v>0</v>
      </c>
    </row>
    <row r="164" spans="2:18" s="10" customFormat="1" x14ac:dyDescent="0.35">
      <c r="B164" s="11" t="s">
        <v>60</v>
      </c>
      <c r="C164" s="12" t="s">
        <v>45</v>
      </c>
      <c r="E164" s="13" t="s">
        <v>46</v>
      </c>
      <c r="F164" s="13" t="s">
        <v>47</v>
      </c>
      <c r="G164" s="13" t="s">
        <v>48</v>
      </c>
      <c r="H164" s="13" t="s">
        <v>49</v>
      </c>
      <c r="I164" s="13" t="s">
        <v>50</v>
      </c>
      <c r="J164" s="13" t="s">
        <v>51</v>
      </c>
      <c r="K164" s="13" t="s">
        <v>61</v>
      </c>
      <c r="L164" s="13" t="s">
        <v>62</v>
      </c>
      <c r="M164" s="13" t="s">
        <v>63</v>
      </c>
      <c r="N164" s="13" t="s">
        <v>64</v>
      </c>
      <c r="O164" s="13" t="s">
        <v>65</v>
      </c>
      <c r="P164" s="13" t="s">
        <v>66</v>
      </c>
      <c r="Q164" s="13" t="s">
        <v>67</v>
      </c>
      <c r="R164" s="13" t="s">
        <v>68</v>
      </c>
    </row>
    <row r="165" spans="2:18" s="10" customFormat="1" x14ac:dyDescent="0.35">
      <c r="D165" s="12" t="s">
        <v>54</v>
      </c>
      <c r="E165" s="14">
        <f t="shared" ref="E165:F165" ca="1" si="111">E151-(E151-E158)/$M148*$M146</f>
        <v>-28.129250000000003</v>
      </c>
      <c r="F165" s="14">
        <f t="shared" ca="1" si="111"/>
        <v>-17.910031250000003</v>
      </c>
      <c r="G165" s="14">
        <f ca="1">G151-(G151-G158)/$M148*$M146</f>
        <v>-13.017906249999999</v>
      </c>
      <c r="H165" s="14">
        <f t="shared" ref="H165:J165" ca="1" si="112">H151-(H151-H158)/$M148*$M146</f>
        <v>120.87790625</v>
      </c>
      <c r="I165" s="14">
        <f t="shared" ca="1" si="112"/>
        <v>12.028375</v>
      </c>
      <c r="J165" s="14">
        <f t="shared" ca="1" si="112"/>
        <v>17.696937500000001</v>
      </c>
      <c r="K165" s="14">
        <f ca="1">(ABS(G165)+ABS(I165))*SIGN(G165)</f>
        <v>-25.04628125</v>
      </c>
      <c r="L165" s="14">
        <f ca="1">(ABS(H165)+ABS(J165))*SIGN(H165)</f>
        <v>138.57484374999999</v>
      </c>
      <c r="M165" s="14">
        <f ca="1">(ABS(K165)+0.3*ABS(L165))*SIGN(K165)</f>
        <v>-66.618734375000003</v>
      </c>
      <c r="N165" s="14">
        <f t="shared" ref="N165:N169" ca="1" si="113">(ABS(L165)+0.3*ABS(K165))*SIGN(L165)</f>
        <v>146.08872812499999</v>
      </c>
      <c r="O165" s="14">
        <f ca="1">F165+M165</f>
        <v>-84.528765625000005</v>
      </c>
      <c r="P165" s="14">
        <f ca="1">F165-M165</f>
        <v>48.708703125</v>
      </c>
      <c r="Q165" s="14">
        <f ca="1">F165+N165</f>
        <v>128.17869687499999</v>
      </c>
      <c r="R165" s="14">
        <f ca="1">F165-N165</f>
        <v>-163.99875937499999</v>
      </c>
    </row>
    <row r="166" spans="2:18" s="10" customFormat="1" x14ac:dyDescent="0.35">
      <c r="D166" s="12" t="s">
        <v>55</v>
      </c>
      <c r="E166" s="14">
        <f t="shared" ref="E166:F166" ca="1" si="114">E152-(E152-E159)/$M148*$M146</f>
        <v>20.093093749999998</v>
      </c>
      <c r="F166" s="14">
        <f t="shared" ca="1" si="114"/>
        <v>12.4918125</v>
      </c>
      <c r="G166" s="14">
        <f ca="1">G152-(G152-G159)/$M148*$M146</f>
        <v>44.957281250000001</v>
      </c>
      <c r="H166" s="14">
        <f t="shared" ref="H166:J166" ca="1" si="115">H152-(H152-H159)/$M148*$M146</f>
        <v>16.78034375</v>
      </c>
      <c r="I166" s="14">
        <f t="shared" ca="1" si="115"/>
        <v>2.6696562500000001</v>
      </c>
      <c r="J166" s="14">
        <f t="shared" ca="1" si="115"/>
        <v>3.928375</v>
      </c>
      <c r="K166" s="14">
        <f t="shared" ref="K166:L169" ca="1" si="116">(ABS(G166)+ABS(I166))*SIGN(G166)</f>
        <v>47.626937500000004</v>
      </c>
      <c r="L166" s="14">
        <f t="shared" ca="1" si="116"/>
        <v>20.708718749999999</v>
      </c>
      <c r="M166" s="14">
        <f t="shared" ref="M166:M169" ca="1" si="117">(ABS(K166)+0.3*ABS(L166))*SIGN(K166)</f>
        <v>53.839553125000002</v>
      </c>
      <c r="N166" s="14">
        <f t="shared" ca="1" si="113"/>
        <v>34.9968</v>
      </c>
      <c r="O166" s="14">
        <f t="shared" ref="O166:O168" ca="1" si="118">F166+M166</f>
        <v>66.331365625000004</v>
      </c>
      <c r="P166" s="14">
        <f t="shared" ref="P166:P168" ca="1" si="119">F166-M166</f>
        <v>-41.347740625</v>
      </c>
      <c r="Q166" s="14">
        <f t="shared" ref="Q166:Q168" ca="1" si="120">F166+N166</f>
        <v>47.488612500000002</v>
      </c>
      <c r="R166" s="14">
        <f t="shared" ref="R166:R168" ca="1" si="121">F166-N166</f>
        <v>-22.504987499999999</v>
      </c>
    </row>
    <row r="167" spans="2:18" s="10" customFormat="1" x14ac:dyDescent="0.35">
      <c r="D167" s="12" t="s">
        <v>56</v>
      </c>
      <c r="E167" s="14">
        <f t="shared" ref="E167:J169" ca="1" si="122">E153</f>
        <v>-22.533000000000001</v>
      </c>
      <c r="F167" s="14">
        <f t="shared" ca="1" si="122"/>
        <v>-14.246</v>
      </c>
      <c r="G167" s="14">
        <f t="shared" ca="1" si="122"/>
        <v>-8.6509999999999998</v>
      </c>
      <c r="H167" s="14">
        <f t="shared" ca="1" si="122"/>
        <v>79.912999999999997</v>
      </c>
      <c r="I167" s="14">
        <f t="shared" ca="1" si="122"/>
        <v>8.0389999999999997</v>
      </c>
      <c r="J167" s="14">
        <f t="shared" ca="1" si="122"/>
        <v>11.827</v>
      </c>
      <c r="K167" s="14">
        <f t="shared" ca="1" si="116"/>
        <v>-16.689999999999998</v>
      </c>
      <c r="L167" s="14">
        <f t="shared" ca="1" si="116"/>
        <v>91.74</v>
      </c>
      <c r="M167" s="14">
        <f t="shared" ca="1" si="117"/>
        <v>-44.211999999999996</v>
      </c>
      <c r="N167" s="14">
        <f t="shared" ca="1" si="113"/>
        <v>96.747</v>
      </c>
      <c r="O167" s="14">
        <f t="shared" ca="1" si="118"/>
        <v>-58.457999999999998</v>
      </c>
      <c r="P167" s="14">
        <f t="shared" ca="1" si="119"/>
        <v>29.965999999999994</v>
      </c>
      <c r="Q167" s="14">
        <f t="shared" ca="1" si="120"/>
        <v>82.501000000000005</v>
      </c>
      <c r="R167" s="14">
        <f t="shared" ca="1" si="121"/>
        <v>-110.99299999999999</v>
      </c>
    </row>
    <row r="168" spans="2:18" s="10" customFormat="1" x14ac:dyDescent="0.35">
      <c r="D168" s="12" t="s">
        <v>57</v>
      </c>
      <c r="E168" s="14">
        <f t="shared" ca="1" si="122"/>
        <v>15.21</v>
      </c>
      <c r="F168" s="14">
        <f t="shared" ca="1" si="122"/>
        <v>9.4510000000000005</v>
      </c>
      <c r="G168" s="14">
        <f t="shared" ca="1" si="122"/>
        <v>33.887</v>
      </c>
      <c r="H168" s="14">
        <f t="shared" ca="1" si="122"/>
        <v>12.672000000000001</v>
      </c>
      <c r="I168" s="14">
        <f t="shared" ca="1" si="122"/>
        <v>2.0179999999999998</v>
      </c>
      <c r="J168" s="14">
        <f t="shared" ca="1" si="122"/>
        <v>2.9689999999999999</v>
      </c>
      <c r="K168" s="14">
        <f t="shared" ca="1" si="116"/>
        <v>35.905000000000001</v>
      </c>
      <c r="L168" s="14">
        <f t="shared" ca="1" si="116"/>
        <v>15.641</v>
      </c>
      <c r="M168" s="14">
        <f t="shared" ca="1" si="117"/>
        <v>40.597300000000004</v>
      </c>
      <c r="N168" s="14">
        <f t="shared" ca="1" si="113"/>
        <v>26.412500000000001</v>
      </c>
      <c r="O168" s="14">
        <f t="shared" ca="1" si="118"/>
        <v>50.048300000000005</v>
      </c>
      <c r="P168" s="14">
        <f t="shared" ca="1" si="119"/>
        <v>-31.146300000000004</v>
      </c>
      <c r="Q168" s="14">
        <f t="shared" ca="1" si="120"/>
        <v>35.863500000000002</v>
      </c>
      <c r="R168" s="14">
        <f t="shared" ca="1" si="121"/>
        <v>-16.961500000000001</v>
      </c>
    </row>
    <row r="169" spans="2:18" s="10" customFormat="1" x14ac:dyDescent="0.35">
      <c r="D169" s="12" t="s">
        <v>12</v>
      </c>
      <c r="E169" s="14">
        <f ca="1">E155+K155</f>
        <v>-508.49799999999999</v>
      </c>
      <c r="F169" s="14">
        <f ca="1">F155+L155</f>
        <v>-321.42599999999999</v>
      </c>
      <c r="G169" s="14">
        <f t="shared" ca="1" si="122"/>
        <v>-129.93700000000001</v>
      </c>
      <c r="H169" s="14">
        <f t="shared" ca="1" si="122"/>
        <v>147.64699999999999</v>
      </c>
      <c r="I169" s="14">
        <f t="shared" ca="1" si="122"/>
        <v>12.945</v>
      </c>
      <c r="J169" s="14">
        <f t="shared" ca="1" si="122"/>
        <v>19.042999999999999</v>
      </c>
      <c r="K169" s="14">
        <f t="shared" ca="1" si="116"/>
        <v>-142.88200000000001</v>
      </c>
      <c r="L169" s="14">
        <f t="shared" ca="1" si="116"/>
        <v>166.69</v>
      </c>
      <c r="M169" s="14">
        <f t="shared" ca="1" si="117"/>
        <v>-192.88900000000001</v>
      </c>
      <c r="N169" s="14">
        <f t="shared" ca="1" si="113"/>
        <v>209.55459999999999</v>
      </c>
      <c r="O169" s="14">
        <f ca="1">F169+M169</f>
        <v>-514.31500000000005</v>
      </c>
      <c r="P169" s="14">
        <f ca="1">F169-M169</f>
        <v>-128.53699999999998</v>
      </c>
      <c r="Q169" s="14">
        <f ca="1">F169+N169</f>
        <v>-111.87139999999999</v>
      </c>
      <c r="R169" s="14">
        <f ca="1">F169-N169</f>
        <v>-530.98059999999998</v>
      </c>
    </row>
    <row r="170" spans="2:18" s="10" customFormat="1" x14ac:dyDescent="0.35"/>
    <row r="171" spans="2:18" s="10" customFormat="1" x14ac:dyDescent="0.35">
      <c r="B171" s="11" t="s">
        <v>60</v>
      </c>
      <c r="C171" s="12" t="s">
        <v>59</v>
      </c>
      <c r="E171" s="13" t="s">
        <v>46</v>
      </c>
      <c r="F171" s="13" t="s">
        <v>47</v>
      </c>
      <c r="G171" s="13" t="s">
        <v>48</v>
      </c>
      <c r="H171" s="13" t="s">
        <v>49</v>
      </c>
      <c r="I171" s="13" t="s">
        <v>50</v>
      </c>
      <c r="J171" s="13" t="s">
        <v>51</v>
      </c>
      <c r="K171" s="13" t="s">
        <v>61</v>
      </c>
      <c r="L171" s="13" t="s">
        <v>62</v>
      </c>
      <c r="M171" s="13" t="s">
        <v>63</v>
      </c>
      <c r="N171" s="13" t="s">
        <v>64</v>
      </c>
      <c r="O171" s="13" t="s">
        <v>65</v>
      </c>
      <c r="P171" s="13" t="s">
        <v>66</v>
      </c>
      <c r="Q171" s="13" t="s">
        <v>67</v>
      </c>
      <c r="R171" s="13" t="s">
        <v>68</v>
      </c>
    </row>
    <row r="172" spans="2:18" s="10" customFormat="1" x14ac:dyDescent="0.35">
      <c r="D172" s="12" t="s">
        <v>54</v>
      </c>
      <c r="E172" s="14">
        <f t="shared" ref="E172:F172" ca="1" si="123">E158+(E151-E158)/$M148*$M147</f>
        <v>30.455250000000003</v>
      </c>
      <c r="F172" s="14">
        <f t="shared" ca="1" si="123"/>
        <v>19.131031249999999</v>
      </c>
      <c r="G172" s="14">
        <f ca="1">G158+(G151-G158)/$M148*$M147</f>
        <v>9.6029062500000002</v>
      </c>
      <c r="H172" s="14">
        <f t="shared" ref="H172:J172" ca="1" si="124">H158+(H151-H158)/$M148*$M147</f>
        <v>-87.64290625000001</v>
      </c>
      <c r="I172" s="14">
        <f t="shared" ca="1" si="124"/>
        <v>-8.8723750000000017</v>
      </c>
      <c r="J172" s="14">
        <f t="shared" ca="1" si="124"/>
        <v>-13.052937499999999</v>
      </c>
      <c r="K172" s="14">
        <f ca="1">(ABS(G172)+ABS(I172))*SIGN(G172)</f>
        <v>18.475281250000002</v>
      </c>
      <c r="L172" s="14">
        <f ca="1">(ABS(H172)+ABS(J172))*SIGN(H172)</f>
        <v>-100.69584375000001</v>
      </c>
      <c r="M172" s="14">
        <f t="shared" ref="M172:M176" ca="1" si="125">(ABS(K172)+0.3*ABS(L172))*SIGN(K172)</f>
        <v>48.684034375000003</v>
      </c>
      <c r="N172" s="14">
        <f t="shared" ref="N172:N176" ca="1" si="126">(ABS(L172)+0.3*ABS(K172))*SIGN(L172)</f>
        <v>-106.23842812500001</v>
      </c>
      <c r="O172" s="14">
        <f ca="1">F172+M172</f>
        <v>67.815065625000003</v>
      </c>
      <c r="P172" s="14">
        <f ca="1">F172-M172</f>
        <v>-29.553003125000004</v>
      </c>
      <c r="Q172" s="14">
        <f ca="1">F172+N172</f>
        <v>-87.107396875000006</v>
      </c>
      <c r="R172" s="14">
        <f ca="1">F172-N172</f>
        <v>125.36945937500002</v>
      </c>
    </row>
    <row r="173" spans="2:18" s="10" customFormat="1" x14ac:dyDescent="0.35">
      <c r="D173" s="12" t="s">
        <v>55</v>
      </c>
      <c r="E173" s="14">
        <f t="shared" ref="E173:F173" ca="1" si="127">E159+(E152-E159)/$M148*$M147</f>
        <v>-19.45209375</v>
      </c>
      <c r="F173" s="14">
        <f t="shared" ca="1" si="127"/>
        <v>-12.079812499999999</v>
      </c>
      <c r="G173" s="14">
        <f ca="1">G159+(G152-G159)/$M148*$M147</f>
        <v>-43.154281249999997</v>
      </c>
      <c r="H173" s="14">
        <f t="shared" ref="H173:J173" ca="1" si="128">H159+(H152-H159)/$M148*$M147</f>
        <v>-16.167343750000001</v>
      </c>
      <c r="I173" s="14">
        <f t="shared" ca="1" si="128"/>
        <v>-2.5766562500000001</v>
      </c>
      <c r="J173" s="14">
        <f t="shared" ca="1" si="128"/>
        <v>-3.790375</v>
      </c>
      <c r="K173" s="14">
        <f t="shared" ref="K173:L176" ca="1" si="129">(ABS(G173)+ABS(I173))*SIGN(G173)</f>
        <v>-45.730937499999996</v>
      </c>
      <c r="L173" s="14">
        <f t="shared" ca="1" si="129"/>
        <v>-19.957718750000002</v>
      </c>
      <c r="M173" s="14">
        <f t="shared" ca="1" si="125"/>
        <v>-51.718253124999997</v>
      </c>
      <c r="N173" s="14">
        <f t="shared" ca="1" si="126"/>
        <v>-33.677</v>
      </c>
      <c r="O173" s="14">
        <f t="shared" ref="O173:O175" ca="1" si="130">F173+M173</f>
        <v>-63.798065624999992</v>
      </c>
      <c r="P173" s="14">
        <f t="shared" ref="P173:P175" ca="1" si="131">F173-M173</f>
        <v>39.638440625000001</v>
      </c>
      <c r="Q173" s="14">
        <f t="shared" ref="Q173:Q175" ca="1" si="132">F173+N173</f>
        <v>-45.756812499999995</v>
      </c>
      <c r="R173" s="14">
        <f t="shared" ref="R173:R175" ca="1" si="133">F173-N173</f>
        <v>21.5971875</v>
      </c>
    </row>
    <row r="174" spans="2:18" s="10" customFormat="1" x14ac:dyDescent="0.35">
      <c r="D174" s="12" t="s">
        <v>56</v>
      </c>
      <c r="E174" s="14">
        <f ca="1">E167</f>
        <v>-22.533000000000001</v>
      </c>
      <c r="F174" s="14">
        <f t="shared" ref="F174:J175" ca="1" si="134">F167</f>
        <v>-14.246</v>
      </c>
      <c r="G174" s="14">
        <f t="shared" ca="1" si="134"/>
        <v>-8.6509999999999998</v>
      </c>
      <c r="H174" s="14">
        <f t="shared" ca="1" si="134"/>
        <v>79.912999999999997</v>
      </c>
      <c r="I174" s="14">
        <f t="shared" ca="1" si="134"/>
        <v>8.0389999999999997</v>
      </c>
      <c r="J174" s="14">
        <f t="shared" ca="1" si="134"/>
        <v>11.827</v>
      </c>
      <c r="K174" s="14">
        <f t="shared" ca="1" si="129"/>
        <v>-16.689999999999998</v>
      </c>
      <c r="L174" s="14">
        <f t="shared" ca="1" si="129"/>
        <v>91.74</v>
      </c>
      <c r="M174" s="14">
        <f t="shared" ca="1" si="125"/>
        <v>-44.211999999999996</v>
      </c>
      <c r="N174" s="14">
        <f t="shared" ca="1" si="126"/>
        <v>96.747</v>
      </c>
      <c r="O174" s="14">
        <f t="shared" ca="1" si="130"/>
        <v>-58.457999999999998</v>
      </c>
      <c r="P174" s="14">
        <f t="shared" ca="1" si="131"/>
        <v>29.965999999999994</v>
      </c>
      <c r="Q174" s="14">
        <f t="shared" ca="1" si="132"/>
        <v>82.501000000000005</v>
      </c>
      <c r="R174" s="14">
        <f t="shared" ca="1" si="133"/>
        <v>-110.99299999999999</v>
      </c>
    </row>
    <row r="175" spans="2:18" s="10" customFormat="1" x14ac:dyDescent="0.35">
      <c r="D175" s="12" t="s">
        <v>57</v>
      </c>
      <c r="E175" s="14">
        <f ca="1">E168</f>
        <v>15.21</v>
      </c>
      <c r="F175" s="14">
        <f t="shared" ca="1" si="134"/>
        <v>9.4510000000000005</v>
      </c>
      <c r="G175" s="14">
        <f t="shared" ca="1" si="134"/>
        <v>33.887</v>
      </c>
      <c r="H175" s="14">
        <f t="shared" ca="1" si="134"/>
        <v>12.672000000000001</v>
      </c>
      <c r="I175" s="14">
        <f t="shared" ca="1" si="134"/>
        <v>2.0179999999999998</v>
      </c>
      <c r="J175" s="14">
        <f t="shared" ca="1" si="134"/>
        <v>2.9689999999999999</v>
      </c>
      <c r="K175" s="14">
        <f t="shared" ca="1" si="129"/>
        <v>35.905000000000001</v>
      </c>
      <c r="L175" s="14">
        <f t="shared" ca="1" si="129"/>
        <v>15.641</v>
      </c>
      <c r="M175" s="14">
        <f t="shared" ca="1" si="125"/>
        <v>40.597300000000004</v>
      </c>
      <c r="N175" s="14">
        <f t="shared" ca="1" si="126"/>
        <v>26.412500000000001</v>
      </c>
      <c r="O175" s="14">
        <f t="shared" ca="1" si="130"/>
        <v>50.048300000000005</v>
      </c>
      <c r="P175" s="14">
        <f t="shared" ca="1" si="131"/>
        <v>-31.146300000000004</v>
      </c>
      <c r="Q175" s="14">
        <f t="shared" ca="1" si="132"/>
        <v>35.863500000000002</v>
      </c>
      <c r="R175" s="14">
        <f t="shared" ca="1" si="133"/>
        <v>-16.961500000000001</v>
      </c>
    </row>
    <row r="176" spans="2:18" s="10" customFormat="1" x14ac:dyDescent="0.35">
      <c r="D176" s="12" t="s">
        <v>12</v>
      </c>
      <c r="E176" s="14">
        <f ca="1">E162+K162</f>
        <v>-508.49799999999999</v>
      </c>
      <c r="F176" s="14">
        <f ca="1">F162+L162</f>
        <v>-321.42599999999999</v>
      </c>
      <c r="G176" s="14">
        <f t="shared" ref="G176:J176" ca="1" si="135">G162</f>
        <v>-129.93700000000001</v>
      </c>
      <c r="H176" s="14">
        <f t="shared" ca="1" si="135"/>
        <v>147.64699999999999</v>
      </c>
      <c r="I176" s="14">
        <f t="shared" ca="1" si="135"/>
        <v>12.945</v>
      </c>
      <c r="J176" s="14">
        <f t="shared" ca="1" si="135"/>
        <v>19.042999999999999</v>
      </c>
      <c r="K176" s="14">
        <f t="shared" ca="1" si="129"/>
        <v>-142.88200000000001</v>
      </c>
      <c r="L176" s="14">
        <f t="shared" ca="1" si="129"/>
        <v>166.69</v>
      </c>
      <c r="M176" s="14">
        <f t="shared" ca="1" si="125"/>
        <v>-192.88900000000001</v>
      </c>
      <c r="N176" s="14">
        <f t="shared" ca="1" si="126"/>
        <v>209.55459999999999</v>
      </c>
      <c r="O176" s="14">
        <f ca="1">F176+M176</f>
        <v>-514.31500000000005</v>
      </c>
      <c r="P176" s="14">
        <f ca="1">F176-M176</f>
        <v>-128.53699999999998</v>
      </c>
      <c r="Q176" s="14">
        <f ca="1">F176+N176</f>
        <v>-111.87139999999999</v>
      </c>
      <c r="R176" s="14">
        <f ca="1">F176-N176</f>
        <v>-530.98059999999998</v>
      </c>
    </row>
    <row r="177" spans="1:26" s="10" customFormat="1" x14ac:dyDescent="0.35"/>
    <row r="178" spans="1:26" s="10" customFormat="1" x14ac:dyDescent="0.35">
      <c r="A178" s="12" t="s">
        <v>21</v>
      </c>
      <c r="B178" s="11" t="s">
        <v>60</v>
      </c>
      <c r="C178" s="12" t="s">
        <v>45</v>
      </c>
      <c r="E178" s="15" t="s">
        <v>46</v>
      </c>
      <c r="F178" s="13" t="s">
        <v>65</v>
      </c>
      <c r="G178" s="13" t="s">
        <v>66</v>
      </c>
      <c r="H178" s="13" t="s">
        <v>67</v>
      </c>
      <c r="I178" s="13" t="s">
        <v>68</v>
      </c>
      <c r="J178" s="13" t="s">
        <v>69</v>
      </c>
      <c r="K178" s="15" t="s">
        <v>65</v>
      </c>
      <c r="L178" s="15" t="s">
        <v>66</v>
      </c>
      <c r="M178" s="15" t="s">
        <v>67</v>
      </c>
      <c r="N178" s="15" t="s">
        <v>68</v>
      </c>
      <c r="P178" s="13" t="s">
        <v>46</v>
      </c>
      <c r="Q178" s="13" t="s">
        <v>65</v>
      </c>
      <c r="R178" s="13" t="s">
        <v>66</v>
      </c>
      <c r="S178" s="13" t="s">
        <v>67</v>
      </c>
      <c r="T178" s="13" t="s">
        <v>68</v>
      </c>
      <c r="U178" s="13" t="s">
        <v>13</v>
      </c>
      <c r="V178" s="16" t="s">
        <v>70</v>
      </c>
      <c r="W178" s="7" t="s">
        <v>71</v>
      </c>
      <c r="X178" s="7" t="s">
        <v>72</v>
      </c>
      <c r="Y178" s="8"/>
      <c r="Z178" s="5"/>
    </row>
    <row r="179" spans="1:26" x14ac:dyDescent="0.35">
      <c r="A179" s="1">
        <f ca="1">B146</f>
        <v>27</v>
      </c>
      <c r="D179" s="1" t="s">
        <v>54</v>
      </c>
      <c r="E179" s="17">
        <f ca="1">E165</f>
        <v>-28.129250000000003</v>
      </c>
      <c r="F179" s="4">
        <f t="shared" ref="F179:I180" ca="1" si="136">O165</f>
        <v>-84.528765625000005</v>
      </c>
      <c r="G179" s="4">
        <f t="shared" ca="1" si="136"/>
        <v>48.708703125</v>
      </c>
      <c r="H179" s="18">
        <f t="shared" ca="1" si="136"/>
        <v>128.17869687499999</v>
      </c>
      <c r="I179" s="18">
        <f t="shared" ca="1" si="136"/>
        <v>-163.99875937499999</v>
      </c>
      <c r="J179" s="4">
        <f>INDEX($N$34:$N$45,MATCH(A181,$L$34:$L$45,-1),1)</f>
        <v>194.07960000000003</v>
      </c>
      <c r="K179" s="17">
        <f ca="1">MAX(ABS(F179),IF(J179="---",0,0.3*J179))</f>
        <v>84.528765625000005</v>
      </c>
      <c r="L179" s="17">
        <f ca="1">MAX(ABS(G179),IF(J179="---",0,0.3*J179))</f>
        <v>58.223880000000008</v>
      </c>
      <c r="M179" s="17">
        <f ca="1">MAX(ABS(H179),J179)</f>
        <v>194.07960000000003</v>
      </c>
      <c r="N179" s="17">
        <f ca="1">MAX(ABS(I179),J179)</f>
        <v>194.07960000000003</v>
      </c>
      <c r="O179" s="6" t="s">
        <v>73</v>
      </c>
      <c r="P179" s="19">
        <f ca="1">MAX(E179-$Z147*(1-((0.48*$Z146+E181)/(0.48*$Z146))^2),0)/(($F147-2*$F148)*$O$2)*1000</f>
        <v>0</v>
      </c>
      <c r="Q179" s="19">
        <f ca="1">MAX(K179-$Z147*(1-((0.48*$Z146+K181)/(0.48*$Z146))^2),0)/(($F147-2*$F148)*$O$2)*1000</f>
        <v>0</v>
      </c>
      <c r="R179" s="19">
        <f t="shared" ref="R179:S179" ca="1" si="137">MAX(L179-$Z147*(1-((0.48*$Z146+L181)/(0.48*$Z146))^2),0)/(($F147-2*$F148)*$O$2)*1000</f>
        <v>0.62902343604764044</v>
      </c>
      <c r="S179" s="19">
        <f t="shared" ca="1" si="137"/>
        <v>6.4489995427412934</v>
      </c>
      <c r="T179" s="19">
        <f ca="1">MAX(N179-$Z147*(1-((0.48*$Z146+N181)/(0.48*$Z146))^2),0)/(($F147-2*$F148)*$O$2)*1000</f>
        <v>1.7636593443531445</v>
      </c>
      <c r="U179" s="17">
        <f ca="1">MAX(P179:T179)</f>
        <v>6.4489995427412934</v>
      </c>
      <c r="V179" s="49">
        <v>12.56</v>
      </c>
      <c r="W179" s="8">
        <f>2*V179*$O$2/10</f>
        <v>982.95652173913061</v>
      </c>
      <c r="X179" s="4">
        <f>W179*(F147-2*F148)/200</f>
        <v>304.71652173913049</v>
      </c>
      <c r="Y179" s="1"/>
      <c r="Z179" s="5"/>
    </row>
    <row r="180" spans="1:26" x14ac:dyDescent="0.35">
      <c r="A180" s="12" t="s">
        <v>31</v>
      </c>
      <c r="D180" s="1" t="s">
        <v>55</v>
      </c>
      <c r="E180" s="17">
        <f ca="1">E166</f>
        <v>20.093093749999998</v>
      </c>
      <c r="F180" s="18">
        <f t="shared" ca="1" si="136"/>
        <v>66.331365625000004</v>
      </c>
      <c r="G180" s="18">
        <f t="shared" ca="1" si="136"/>
        <v>-41.347740625</v>
      </c>
      <c r="H180" s="4">
        <f t="shared" ca="1" si="136"/>
        <v>47.488612500000002</v>
      </c>
      <c r="I180" s="4">
        <f t="shared" ca="1" si="136"/>
        <v>-22.504987499999999</v>
      </c>
      <c r="J180" s="4">
        <f>INDEX($O$34:$O$45,MATCH(A181,$L$34:$L$45,-1),1)</f>
        <v>96.964400000000012</v>
      </c>
      <c r="K180" s="17">
        <f ca="1">MAX(ABS(F180),J180)</f>
        <v>96.964400000000012</v>
      </c>
      <c r="L180" s="17">
        <f ca="1">MAX(ABS(G180),J180)</f>
        <v>96.964400000000012</v>
      </c>
      <c r="M180" s="17">
        <f ca="1">MAX(ABS(H180),IF(J180="---",0,0.3*J180))</f>
        <v>47.488612500000002</v>
      </c>
      <c r="N180" s="17">
        <f ca="1">MAX(ABS(I180),IF(J180="---",0,0.3*J180))</f>
        <v>29.089320000000001</v>
      </c>
      <c r="O180" s="6" t="s">
        <v>74</v>
      </c>
      <c r="P180" s="19">
        <f ca="1">MAX(E180-$Z148*(1-((0.48*$Z146+E181)/(0.48*$Z146))^2),0)/(($F146-2*$F148)*$O$2)*1000</f>
        <v>0</v>
      </c>
      <c r="Q180" s="19">
        <f ca="1">MAX(K180-$Z148*(1-((0.48*$Z146+K181)/(0.48*$Z146))^2),0)/(($F146-2*$F148)*$O$2)*1000</f>
        <v>3.9158084177316761</v>
      </c>
      <c r="R180" s="19">
        <f t="shared" ref="R180:T180" ca="1" si="138">MAX(L180-$Z148*(1-((0.48*$Z146+L181)/(0.48*$Z146))^2),0)/(($F146-2*$F148)*$O$2)*1000</f>
        <v>9.1246795901470055</v>
      </c>
      <c r="S180" s="19">
        <f t="shared" ca="1" si="138"/>
        <v>3.6434339444797437</v>
      </c>
      <c r="T180" s="19">
        <f t="shared" ca="1" si="138"/>
        <v>0</v>
      </c>
      <c r="U180" s="17">
        <f ca="1">MAX(P180:T180)</f>
        <v>9.1246795901470055</v>
      </c>
      <c r="V180" s="49">
        <v>9.36</v>
      </c>
      <c r="W180" s="8">
        <f>2*V180*$O$2/10</f>
        <v>732.52173913043475</v>
      </c>
      <c r="X180" s="4">
        <f>W180*(F146-2*F148)/200</f>
        <v>80.577391304347827</v>
      </c>
      <c r="Y180" s="1"/>
      <c r="Z180" s="5"/>
    </row>
    <row r="181" spans="1:26" x14ac:dyDescent="0.35">
      <c r="A181" s="1">
        <f>B147</f>
        <v>3</v>
      </c>
      <c r="D181" s="1" t="s">
        <v>12</v>
      </c>
      <c r="E181" s="20">
        <f ca="1">E169</f>
        <v>-508.49799999999999</v>
      </c>
      <c r="F181" s="8">
        <f ca="1">O169</f>
        <v>-514.31500000000005</v>
      </c>
      <c r="G181" s="8">
        <f ca="1">P169</f>
        <v>-128.53699999999998</v>
      </c>
      <c r="H181" s="8">
        <f ca="1">Q169</f>
        <v>-111.87139999999999</v>
      </c>
      <c r="I181" s="8">
        <f ca="1">R169</f>
        <v>-530.98059999999998</v>
      </c>
      <c r="K181" s="17">
        <f ca="1">F181</f>
        <v>-514.31500000000005</v>
      </c>
      <c r="L181" s="17">
        <f t="shared" ref="L181:N181" ca="1" si="139">G181</f>
        <v>-128.53699999999998</v>
      </c>
      <c r="M181" s="17">
        <f t="shared" ca="1" si="139"/>
        <v>-111.87139999999999</v>
      </c>
      <c r="N181" s="17">
        <f t="shared" ca="1" si="139"/>
        <v>-530.98059999999998</v>
      </c>
    </row>
    <row r="182" spans="1:26" x14ac:dyDescent="0.35">
      <c r="D182" s="7" t="s">
        <v>75</v>
      </c>
      <c r="E182" s="4">
        <f ca="1">($Z147+$X179)*(1-ABS((0.48*$Z146+E181)/(0.48*$Z146+$W179))^(1+1/(1+$W179/$Z146)))</f>
        <v>452.12507649508973</v>
      </c>
      <c r="K182" s="4">
        <f t="shared" ref="K182:N182" ca="1" si="140">($Z147+$X179)*(1-ABS((0.48*$Z146+K181)/(0.48*$Z146+$W179))^(1+1/(1+$W179/$Z146)))</f>
        <v>453.25812140602216</v>
      </c>
      <c r="L182" s="4">
        <f t="shared" ca="1" si="140"/>
        <v>366.7691119736088</v>
      </c>
      <c r="M182" s="4">
        <f t="shared" ca="1" si="140"/>
        <v>362.52882009188244</v>
      </c>
      <c r="N182" s="4">
        <f t="shared" ca="1" si="140"/>
        <v>456.47429699822254</v>
      </c>
    </row>
    <row r="183" spans="1:26" x14ac:dyDescent="0.35">
      <c r="D183" s="7" t="s">
        <v>76</v>
      </c>
      <c r="E183" s="4">
        <f ca="1">($Z148+$X180)*(1-ABS((0.48*$Z146+E181)/(0.48*$Z146+$W180))^(1+1/(1+$W180/$Z146)))</f>
        <v>147.43327918859737</v>
      </c>
      <c r="K183" s="4">
        <f t="shared" ref="K183:N183" ca="1" si="141">($Z148+$X180)*(1-ABS((0.48*$Z146+K181)/(0.48*$Z146+$W180))^(1+1/(1+$W180/$Z146)))</f>
        <v>147.89100060872042</v>
      </c>
      <c r="L183" s="4">
        <f t="shared" ca="1" si="141"/>
        <v>112.61083118182323</v>
      </c>
      <c r="M183" s="4">
        <f t="shared" ca="1" si="141"/>
        <v>110.86666725249907</v>
      </c>
      <c r="N183" s="4">
        <f t="shared" ca="1" si="141"/>
        <v>149.18944069957462</v>
      </c>
    </row>
    <row r="184" spans="1:26" x14ac:dyDescent="0.35">
      <c r="A184" t="str">
        <f ca="1">IF(MAX(E184:N184)&gt;1,"non verificato","verificato")</f>
        <v>verificato</v>
      </c>
      <c r="D184" s="7" t="s">
        <v>77</v>
      </c>
      <c r="E184" s="3">
        <f ca="1">ABS(E179/E182)^1.5+ABS(E180/E183)^1.5</f>
        <v>6.5831104932454337E-2</v>
      </c>
      <c r="K184" s="3">
        <f t="shared" ref="K184:N184" ca="1" si="142">ABS(K179/K182)^1.5+ABS(K180/K183)^1.5</f>
        <v>0.61142728898200738</v>
      </c>
      <c r="L184" s="3">
        <f t="shared" ca="1" si="142"/>
        <v>0.86225296012374164</v>
      </c>
      <c r="M184" s="3">
        <f t="shared" ca="1" si="142"/>
        <v>0.67204070576552244</v>
      </c>
      <c r="N184" s="3">
        <f t="shared" ca="1" si="142"/>
        <v>0.36333129725424024</v>
      </c>
    </row>
    <row r="186" spans="1:26" x14ac:dyDescent="0.35">
      <c r="B186" s="9" t="s">
        <v>60</v>
      </c>
      <c r="C186" s="1" t="s">
        <v>59</v>
      </c>
      <c r="D186" s="10"/>
      <c r="E186" s="15" t="s">
        <v>46</v>
      </c>
      <c r="F186" s="13" t="s">
        <v>65</v>
      </c>
      <c r="G186" s="13" t="s">
        <v>66</v>
      </c>
      <c r="H186" s="13" t="s">
        <v>67</v>
      </c>
      <c r="I186" s="13" t="s">
        <v>68</v>
      </c>
      <c r="J186" s="13" t="s">
        <v>69</v>
      </c>
      <c r="K186" s="15" t="s">
        <v>65</v>
      </c>
      <c r="L186" s="15" t="s">
        <v>66</v>
      </c>
      <c r="M186" s="15" t="s">
        <v>67</v>
      </c>
      <c r="N186" s="15" t="s">
        <v>68</v>
      </c>
      <c r="O186" s="10"/>
      <c r="P186" s="13" t="s">
        <v>46</v>
      </c>
      <c r="Q186" s="13" t="s">
        <v>65</v>
      </c>
      <c r="R186" s="13" t="s">
        <v>66</v>
      </c>
      <c r="S186" s="13" t="s">
        <v>67</v>
      </c>
      <c r="T186" s="13" t="s">
        <v>68</v>
      </c>
      <c r="U186" s="13" t="s">
        <v>13</v>
      </c>
      <c r="V186" s="16" t="s">
        <v>70</v>
      </c>
      <c r="W186" s="7" t="s">
        <v>71</v>
      </c>
      <c r="X186" s="7" t="s">
        <v>72</v>
      </c>
    </row>
    <row r="187" spans="1:26" x14ac:dyDescent="0.35">
      <c r="D187" s="1" t="s">
        <v>54</v>
      </c>
      <c r="E187" s="17">
        <f ca="1">E172</f>
        <v>30.455250000000003</v>
      </c>
      <c r="F187" s="4">
        <f t="shared" ref="F187:I188" ca="1" si="143">O172</f>
        <v>67.815065625000003</v>
      </c>
      <c r="G187" s="4">
        <f t="shared" ca="1" si="143"/>
        <v>-29.553003125000004</v>
      </c>
      <c r="H187" s="18">
        <f t="shared" ca="1" si="143"/>
        <v>-87.107396875000006</v>
      </c>
      <c r="I187" s="18">
        <f t="shared" ca="1" si="143"/>
        <v>125.36945937500002</v>
      </c>
      <c r="J187" s="4">
        <f>INDEX($N$34:$N$45,MATCH(A181,$L$34:$L$45,-1)+1,1)</f>
        <v>192.7354</v>
      </c>
      <c r="K187" s="17">
        <f ca="1">MAX(ABS(F187),IF(J187="---",0,0.3*J187))</f>
        <v>67.815065625000003</v>
      </c>
      <c r="L187" s="17">
        <f ca="1">MAX(ABS(G187),IF(J187="---",0,0.3*J187))</f>
        <v>57.820619999999998</v>
      </c>
      <c r="M187" s="17">
        <f ca="1">MAX(ABS(H187),J187)</f>
        <v>192.7354</v>
      </c>
      <c r="N187" s="17">
        <f ca="1">MAX(ABS(I187),J187)</f>
        <v>192.7354</v>
      </c>
      <c r="O187" s="6" t="s">
        <v>73</v>
      </c>
      <c r="P187" s="19">
        <f t="shared" ref="P187" ca="1" si="144">MAX(E187-$Z147*(1-((0.48*$Z146+E189)/(0.48*$Z146))^2),0)/(($F147-2*$F148)*$O$2)*1000</f>
        <v>0</v>
      </c>
      <c r="Q187" s="19">
        <f ca="1">MAX(K187-$Z147*(1-((0.48*$Z146+K189)/(0.48*$Z146))^2),0)/(($F147-2*$F148)*$O$2)*1000</f>
        <v>0</v>
      </c>
      <c r="R187" s="19">
        <f ca="1">MAX(L187-$Z147*(1-((0.48*$Z146+L189)/(0.48*$Z146))^2),0)/(($F147-2*$F148)*$O$2)*1000</f>
        <v>0.6124016080906507</v>
      </c>
      <c r="S187" s="19">
        <f ca="1">MAX(M187-$Z147*(1-((0.48*$Z146+M189)/(0.48*$Z146))^2),0)/(($F147-2*$F148)*$O$2)*1000</f>
        <v>6.3935934495513296</v>
      </c>
      <c r="T187" s="19">
        <f ca="1">MAX(N187-$Z147*(1-((0.48*$Z146+N189)/(0.48*$Z146))^2),0)/(($F147-2*$F148)*$O$2)*1000</f>
        <v>1.7082532511631794</v>
      </c>
      <c r="U187" s="17">
        <f ca="1">MAX(P187:T187)</f>
        <v>6.3935934495513296</v>
      </c>
      <c r="V187" s="49">
        <v>12.56</v>
      </c>
      <c r="W187" s="8">
        <f>2*V187*$O$2/10</f>
        <v>982.95652173913061</v>
      </c>
      <c r="X187" s="4">
        <f>W187*(F147-2*F148)/200</f>
        <v>304.71652173913049</v>
      </c>
    </row>
    <row r="188" spans="1:26" x14ac:dyDescent="0.35">
      <c r="D188" s="1" t="s">
        <v>55</v>
      </c>
      <c r="E188" s="17">
        <f ca="1">E173</f>
        <v>-19.45209375</v>
      </c>
      <c r="F188" s="18">
        <f t="shared" ca="1" si="143"/>
        <v>-63.798065624999992</v>
      </c>
      <c r="G188" s="18">
        <f t="shared" ca="1" si="143"/>
        <v>39.638440625000001</v>
      </c>
      <c r="H188" s="4">
        <f t="shared" ca="1" si="143"/>
        <v>-45.756812499999995</v>
      </c>
      <c r="I188" s="4">
        <f t="shared" ca="1" si="143"/>
        <v>21.5971875</v>
      </c>
      <c r="J188" s="4">
        <f>INDEX($O$34:$O$45,MATCH(A181,$L$34:$L$45,-1)+1,1)</f>
        <v>96.397600000000011</v>
      </c>
      <c r="K188" s="17">
        <f ca="1">MAX(ABS(F188),J188)</f>
        <v>96.397600000000011</v>
      </c>
      <c r="L188" s="17">
        <f ca="1">MAX(ABS(G188),J188)</f>
        <v>96.397600000000011</v>
      </c>
      <c r="M188" s="17">
        <f ca="1">MAX(ABS(H188),IF(J188="---",0,0.3*J188))</f>
        <v>45.756812499999995</v>
      </c>
      <c r="N188" s="17">
        <f ca="1">MAX(ABS(I188),IF(J188="---",0,0.3*J188))</f>
        <v>28.919280000000001</v>
      </c>
      <c r="O188" s="6" t="s">
        <v>74</v>
      </c>
      <c r="P188" s="19">
        <f t="shared" ref="P188" ca="1" si="145">MAX(E188-$Z148*(1-((0.48*$Z146+E189)/(0.48*$Z146))^2),0)/(($F146-2*$F148)*$O$2)*1000</f>
        <v>0</v>
      </c>
      <c r="Q188" s="19">
        <f ca="1">MAX(K188-$Z148*(1-((0.48*$Z146+K189)/(0.48*$Z146))^2),0)/(($F146-2*$F148)*$O$2)*1000</f>
        <v>3.8499680136912722</v>
      </c>
      <c r="R188" s="19">
        <f ca="1">MAX(L188-$Z148*(1-((0.48*$Z146+L189)/(0.48*$Z146))^2),0)/(($F146-2*$F148)*$O$2)*1000</f>
        <v>9.0588391861066011</v>
      </c>
      <c r="S188" s="19">
        <f ca="1">MAX(M188-$Z148*(1-((0.48*$Z146+M189)/(0.48*$Z146))^2),0)/(($F146-2*$F148)*$O$2)*1000</f>
        <v>3.442265257611056</v>
      </c>
      <c r="T188" s="19">
        <f ca="1">MAX(N188-$Z148*(1-((0.48*$Z146+N189)/(0.48*$Z146))^2),0)/(($F146-2*$F148)*$O$2)*1000</f>
        <v>0</v>
      </c>
      <c r="U188" s="17">
        <f ca="1">MAX(P188:T188)</f>
        <v>9.0588391861066011</v>
      </c>
      <c r="V188" s="49">
        <v>9.36</v>
      </c>
      <c r="W188" s="8">
        <f>2*V188*$O$2/10</f>
        <v>732.52173913043475</v>
      </c>
      <c r="X188" s="4">
        <f>W188*(F146-2*F148)/200</f>
        <v>80.577391304347827</v>
      </c>
    </row>
    <row r="189" spans="1:26" x14ac:dyDescent="0.35">
      <c r="D189" s="1" t="s">
        <v>12</v>
      </c>
      <c r="E189" s="20">
        <f ca="1">E176</f>
        <v>-508.49799999999999</v>
      </c>
      <c r="F189" s="8">
        <f ca="1">O176</f>
        <v>-514.31500000000005</v>
      </c>
      <c r="G189" s="8">
        <f ca="1">P176</f>
        <v>-128.53699999999998</v>
      </c>
      <c r="H189" s="8">
        <f ca="1">Q176</f>
        <v>-111.87139999999999</v>
      </c>
      <c r="I189" s="8">
        <f ca="1">R176</f>
        <v>-530.98059999999998</v>
      </c>
      <c r="K189" s="17">
        <f ca="1">F189</f>
        <v>-514.31500000000005</v>
      </c>
      <c r="L189" s="17">
        <f t="shared" ref="L189:N189" ca="1" si="146">G189</f>
        <v>-128.53699999999998</v>
      </c>
      <c r="M189" s="17">
        <f t="shared" ca="1" si="146"/>
        <v>-111.87139999999999</v>
      </c>
      <c r="N189" s="17">
        <f t="shared" ca="1" si="146"/>
        <v>-530.98059999999998</v>
      </c>
    </row>
    <row r="190" spans="1:26" x14ac:dyDescent="0.35">
      <c r="D190" s="7" t="s">
        <v>75</v>
      </c>
      <c r="E190" s="4">
        <f ca="1">($Z147+$X187)*(1-ABS((0.48*$Z146+E189)/(0.48*$Z146+$W187))^(1+1/(1+$W187/$Z146)))</f>
        <v>452.12507649508973</v>
      </c>
      <c r="K190" s="4">
        <f t="shared" ref="K190:N190" ca="1" si="147">($Z147+$X187)*(1-ABS((0.48*$Z146+K189)/(0.48*$Z146+$W187))^(1+1/(1+$W187/$Z146)))</f>
        <v>453.25812140602216</v>
      </c>
      <c r="L190" s="4">
        <f t="shared" ca="1" si="147"/>
        <v>366.7691119736088</v>
      </c>
      <c r="M190" s="4">
        <f t="shared" ca="1" si="147"/>
        <v>362.52882009188244</v>
      </c>
      <c r="N190" s="4">
        <f t="shared" ca="1" si="147"/>
        <v>456.47429699822254</v>
      </c>
    </row>
    <row r="191" spans="1:26" x14ac:dyDescent="0.35">
      <c r="D191" s="7" t="s">
        <v>76</v>
      </c>
      <c r="E191" s="4">
        <f ca="1">($Z148+$X188)*(1-ABS((0.48*$Z146+E189)/(0.48*$Z146+$W188))^(1+1/(1+$W188/$Z146)))</f>
        <v>147.43327918859737</v>
      </c>
      <c r="K191" s="4">
        <f t="shared" ref="K191:N191" ca="1" si="148">($Z148+$X188)*(1-ABS((0.48*$Z146+K189)/(0.48*$Z146+$W188))^(1+1/(1+$W188/$Z146)))</f>
        <v>147.89100060872042</v>
      </c>
      <c r="L191" s="4">
        <f t="shared" ca="1" si="148"/>
        <v>112.61083118182323</v>
      </c>
      <c r="M191" s="4">
        <f t="shared" ca="1" si="148"/>
        <v>110.86666725249907</v>
      </c>
      <c r="N191" s="4">
        <f t="shared" ca="1" si="148"/>
        <v>149.18944069957462</v>
      </c>
    </row>
    <row r="192" spans="1:26" x14ac:dyDescent="0.35">
      <c r="A192" t="str">
        <f ca="1">IF(MAX(E192:N192)&gt;1,"non verificato","verificato")</f>
        <v>verificato</v>
      </c>
      <c r="D192" s="7" t="s">
        <v>77</v>
      </c>
      <c r="E192" s="3">
        <f ca="1">ABS(E187/E190)^1.5+ABS(E188/E191)^1.5</f>
        <v>6.540692473330606E-2</v>
      </c>
      <c r="K192" s="3">
        <f t="shared" ref="K192:N192" ca="1" si="149">ABS(K187/K190)^1.5+ABS(K188/K191)^1.5</f>
        <v>0.58411577886314803</v>
      </c>
      <c r="L192" s="3">
        <f t="shared" ca="1" si="149"/>
        <v>0.85460144922738057</v>
      </c>
      <c r="M192" s="3">
        <f t="shared" ca="1" si="149"/>
        <v>0.65278407489231349</v>
      </c>
      <c r="N192" s="3">
        <f t="shared" ca="1" si="149"/>
        <v>0.35970228605767746</v>
      </c>
    </row>
    <row r="193" spans="1:27" x14ac:dyDescent="0.35">
      <c r="A193" s="35"/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</row>
    <row r="195" spans="1:27" x14ac:dyDescent="0.35">
      <c r="A195" t="s">
        <v>21</v>
      </c>
      <c r="B195" s="1">
        <f ca="1">$A$5</f>
        <v>27</v>
      </c>
      <c r="D195" t="s">
        <v>22</v>
      </c>
      <c r="E195" s="1" t="s">
        <v>23</v>
      </c>
      <c r="F195" s="46">
        <v>30</v>
      </c>
      <c r="G195" t="s">
        <v>24</v>
      </c>
      <c r="H195" t="s">
        <v>25</v>
      </c>
      <c r="L195" t="s">
        <v>26</v>
      </c>
      <c r="M195" s="46">
        <v>30</v>
      </c>
      <c r="N195" t="s">
        <v>24</v>
      </c>
      <c r="O195" t="s">
        <v>27</v>
      </c>
      <c r="V195" t="s">
        <v>28</v>
      </c>
      <c r="W195" s="1">
        <f ca="1">MATCH(B196,$C$5:$C$27,-1)</f>
        <v>13</v>
      </c>
      <c r="Y195" s="7" t="s">
        <v>29</v>
      </c>
      <c r="Z195" s="8">
        <f>F195*F196*$O$1/10</f>
        <v>2975</v>
      </c>
      <c r="AA195" s="5" t="s">
        <v>30</v>
      </c>
    </row>
    <row r="196" spans="1:27" x14ac:dyDescent="0.35">
      <c r="A196" t="s">
        <v>31</v>
      </c>
      <c r="B196" s="51">
        <f>MAX(1,B147-1)</f>
        <v>2</v>
      </c>
      <c r="E196" s="1" t="s">
        <v>32</v>
      </c>
      <c r="F196" s="46">
        <v>70</v>
      </c>
      <c r="G196" t="s">
        <v>24</v>
      </c>
      <c r="H196" t="s">
        <v>33</v>
      </c>
      <c r="L196" t="s">
        <v>34</v>
      </c>
      <c r="M196" s="46">
        <v>30</v>
      </c>
      <c r="N196" t="s">
        <v>24</v>
      </c>
      <c r="O196" t="s">
        <v>35</v>
      </c>
      <c r="Y196" s="7" t="s">
        <v>36</v>
      </c>
      <c r="Z196" s="1">
        <f>0.12*Z195*F196/100</f>
        <v>249.9</v>
      </c>
      <c r="AA196" s="5" t="s">
        <v>37</v>
      </c>
    </row>
    <row r="197" spans="1:27" x14ac:dyDescent="0.35">
      <c r="B197" s="53" t="str">
        <f>IF(B196=B147,"duplicato","")</f>
        <v/>
      </c>
      <c r="E197" s="1" t="s">
        <v>38</v>
      </c>
      <c r="F197" s="46">
        <v>4</v>
      </c>
      <c r="G197" t="s">
        <v>24</v>
      </c>
      <c r="H197" t="s">
        <v>39</v>
      </c>
      <c r="L197" t="s">
        <v>40</v>
      </c>
      <c r="M197" s="48">
        <v>320</v>
      </c>
      <c r="N197" t="s">
        <v>24</v>
      </c>
      <c r="O197" t="s">
        <v>41</v>
      </c>
      <c r="Y197" s="7" t="s">
        <v>42</v>
      </c>
      <c r="Z197" s="1">
        <f>0.12*Z195*F195/100</f>
        <v>107.1</v>
      </c>
      <c r="AA197" s="5" t="s">
        <v>37</v>
      </c>
    </row>
    <row r="199" spans="1:27" x14ac:dyDescent="0.35">
      <c r="A199" t="s">
        <v>43</v>
      </c>
      <c r="B199" s="9" t="s">
        <v>44</v>
      </c>
      <c r="C199" s="1" t="s">
        <v>45</v>
      </c>
      <c r="E199" s="2" t="s">
        <v>46</v>
      </c>
      <c r="F199" s="2" t="s">
        <v>47</v>
      </c>
      <c r="G199" s="2" t="s">
        <v>48</v>
      </c>
      <c r="H199" s="2" t="s">
        <v>49</v>
      </c>
      <c r="I199" s="2" t="s">
        <v>50</v>
      </c>
      <c r="J199" s="2" t="s">
        <v>51</v>
      </c>
      <c r="K199" s="2" t="s">
        <v>52</v>
      </c>
      <c r="L199" s="2" t="s">
        <v>53</v>
      </c>
      <c r="O199" s="24"/>
    </row>
    <row r="200" spans="1:27" x14ac:dyDescent="0.35">
      <c r="D200" s="1" t="s">
        <v>54</v>
      </c>
      <c r="E200" s="4">
        <f t="shared" ref="E200:J200" ca="1" si="150">INDEX(O$5:O$27,$W195,1)</f>
        <v>-29.071000000000002</v>
      </c>
      <c r="F200" s="4">
        <f t="shared" ca="1" si="150"/>
        <v>-18.699000000000002</v>
      </c>
      <c r="G200" s="4">
        <f t="shared" ca="1" si="150"/>
        <v>-16.39</v>
      </c>
      <c r="H200" s="4">
        <f t="shared" ca="1" si="150"/>
        <v>153.178</v>
      </c>
      <c r="I200" s="4">
        <f t="shared" ca="1" si="150"/>
        <v>15.13</v>
      </c>
      <c r="J200" s="4">
        <f t="shared" ca="1" si="150"/>
        <v>22.259</v>
      </c>
    </row>
    <row r="201" spans="1:27" x14ac:dyDescent="0.35">
      <c r="D201" s="1" t="s">
        <v>55</v>
      </c>
      <c r="E201" s="4">
        <f t="shared" ref="E201:J201" ca="1" si="151">INDEX(E$5:E$27,$W195,1)</f>
        <v>20.670999999999999</v>
      </c>
      <c r="F201" s="4">
        <f t="shared" ca="1" si="151"/>
        <v>12.951000000000001</v>
      </c>
      <c r="G201" s="4">
        <f t="shared" ca="1" si="151"/>
        <v>66.311999999999998</v>
      </c>
      <c r="H201" s="4">
        <f t="shared" ca="1" si="151"/>
        <v>24.266999999999999</v>
      </c>
      <c r="I201" s="4">
        <f t="shared" ca="1" si="151"/>
        <v>3.8439999999999999</v>
      </c>
      <c r="J201" s="4">
        <f t="shared" ca="1" si="151"/>
        <v>5.6550000000000002</v>
      </c>
    </row>
    <row r="202" spans="1:27" x14ac:dyDescent="0.35">
      <c r="D202" s="1" t="s">
        <v>56</v>
      </c>
      <c r="E202" s="4">
        <f t="shared" ref="E202:J202" ca="1" si="152">INDEX(O$5:O$27,$W195+2,1)</f>
        <v>-15.180999999999999</v>
      </c>
      <c r="F202" s="4">
        <f t="shared" ca="1" si="152"/>
        <v>-10.004</v>
      </c>
      <c r="G202" s="4">
        <f t="shared" ca="1" si="152"/>
        <v>-10.1</v>
      </c>
      <c r="H202" s="4">
        <f t="shared" ca="1" si="152"/>
        <v>94.061000000000007</v>
      </c>
      <c r="I202" s="4">
        <f t="shared" ca="1" si="152"/>
        <v>9.3640000000000008</v>
      </c>
      <c r="J202" s="4">
        <f t="shared" ca="1" si="152"/>
        <v>13.776</v>
      </c>
    </row>
    <row r="203" spans="1:27" x14ac:dyDescent="0.35">
      <c r="D203" s="1" t="s">
        <v>57</v>
      </c>
      <c r="E203" s="4">
        <f t="shared" ref="E203:J203" ca="1" si="153">INDEX(E$5:E$27,$W195+2,1)</f>
        <v>12.163</v>
      </c>
      <c r="F203" s="4">
        <f t="shared" ca="1" si="153"/>
        <v>7.6589999999999998</v>
      </c>
      <c r="G203" s="4">
        <f t="shared" ca="1" si="153"/>
        <v>41.893999999999998</v>
      </c>
      <c r="H203" s="4">
        <f t="shared" ca="1" si="153"/>
        <v>15.372</v>
      </c>
      <c r="I203" s="4">
        <f t="shared" ca="1" si="153"/>
        <v>2.4340000000000002</v>
      </c>
      <c r="J203" s="4">
        <f t="shared" ca="1" si="153"/>
        <v>3.581</v>
      </c>
      <c r="M203" t="s">
        <v>107</v>
      </c>
    </row>
    <row r="204" spans="1:27" x14ac:dyDescent="0.35">
      <c r="D204" s="1" t="s">
        <v>12</v>
      </c>
      <c r="E204" s="4">
        <f t="shared" ref="E204:J204" ca="1" si="154">INDEX(Y$5:Y$27,$W195+3,1)</f>
        <v>-702.49299999999994</v>
      </c>
      <c r="F204" s="4">
        <f t="shared" ca="1" si="154"/>
        <v>-442.911</v>
      </c>
      <c r="G204" s="4">
        <f t="shared" ca="1" si="154"/>
        <v>-216.85700000000003</v>
      </c>
      <c r="H204" s="4">
        <f t="shared" ca="1" si="154"/>
        <v>242.00200000000001</v>
      </c>
      <c r="I204" s="4">
        <f t="shared" ca="1" si="154"/>
        <v>20.979999999999997</v>
      </c>
      <c r="J204" s="4">
        <f t="shared" ca="1" si="154"/>
        <v>30.864999999999998</v>
      </c>
      <c r="K204" s="4">
        <f>L204*1.3</f>
        <v>0</v>
      </c>
      <c r="L204" s="49">
        <f>IF(B197="duplicato",L155,L162)</f>
        <v>0</v>
      </c>
      <c r="M204" t="s">
        <v>58</v>
      </c>
    </row>
    <row r="205" spans="1:27" x14ac:dyDescent="0.35">
      <c r="M205" t="s">
        <v>103</v>
      </c>
    </row>
    <row r="206" spans="1:27" x14ac:dyDescent="0.35">
      <c r="B206" s="9" t="s">
        <v>44</v>
      </c>
      <c r="C206" s="1" t="s">
        <v>59</v>
      </c>
      <c r="E206" s="2" t="s">
        <v>46</v>
      </c>
      <c r="F206" s="2" t="s">
        <v>47</v>
      </c>
      <c r="G206" s="2" t="s">
        <v>48</v>
      </c>
      <c r="H206" s="2" t="s">
        <v>49</v>
      </c>
      <c r="I206" s="2" t="s">
        <v>50</v>
      </c>
      <c r="J206" s="2" t="s">
        <v>51</v>
      </c>
      <c r="K206" s="2" t="s">
        <v>52</v>
      </c>
      <c r="L206" s="2" t="s">
        <v>53</v>
      </c>
    </row>
    <row r="207" spans="1:27" x14ac:dyDescent="0.35">
      <c r="D207" s="1" t="s">
        <v>54</v>
      </c>
      <c r="E207" s="4">
        <f t="shared" ref="E207:J207" ca="1" si="155">INDEX(O$5:O$27,$W195+1,1)</f>
        <v>19.510000000000002</v>
      </c>
      <c r="F207" s="4">
        <f t="shared" ca="1" si="155"/>
        <v>13.315</v>
      </c>
      <c r="G207" s="4">
        <f t="shared" ca="1" si="155"/>
        <v>16.244</v>
      </c>
      <c r="H207" s="4">
        <f t="shared" ca="1" si="155"/>
        <v>-148.453</v>
      </c>
      <c r="I207" s="4">
        <f t="shared" ca="1" si="155"/>
        <v>-14.835000000000001</v>
      </c>
      <c r="J207" s="4">
        <f t="shared" ca="1" si="155"/>
        <v>-21.824999999999999</v>
      </c>
    </row>
    <row r="208" spans="1:27" x14ac:dyDescent="0.35">
      <c r="D208" s="1" t="s">
        <v>55</v>
      </c>
      <c r="E208" s="4">
        <f t="shared" ref="E208:J208" ca="1" si="156">INDEX(E$5:E$27,$W195+1,1)</f>
        <v>-18.251000000000001</v>
      </c>
      <c r="F208" s="4">
        <f t="shared" ca="1" si="156"/>
        <v>-11.558</v>
      </c>
      <c r="G208" s="4">
        <f t="shared" ca="1" si="156"/>
        <v>-67.751999999999995</v>
      </c>
      <c r="H208" s="4">
        <f t="shared" ca="1" si="156"/>
        <v>-24.925999999999998</v>
      </c>
      <c r="I208" s="4">
        <f t="shared" ca="1" si="156"/>
        <v>-3.944</v>
      </c>
      <c r="J208" s="4">
        <f t="shared" ca="1" si="156"/>
        <v>-5.8029999999999999</v>
      </c>
    </row>
    <row r="209" spans="2:18" x14ac:dyDescent="0.35">
      <c r="D209" s="1" t="s">
        <v>56</v>
      </c>
      <c r="E209" s="4">
        <f ca="1">E202</f>
        <v>-15.180999999999999</v>
      </c>
      <c r="F209" s="4">
        <f t="shared" ref="F209:J211" ca="1" si="157">F202</f>
        <v>-10.004</v>
      </c>
      <c r="G209" s="4">
        <f t="shared" ca="1" si="157"/>
        <v>-10.1</v>
      </c>
      <c r="H209" s="4">
        <f t="shared" ca="1" si="157"/>
        <v>94.061000000000007</v>
      </c>
      <c r="I209" s="4">
        <f t="shared" ca="1" si="157"/>
        <v>9.3640000000000008</v>
      </c>
      <c r="J209" s="4">
        <f t="shared" ca="1" si="157"/>
        <v>13.776</v>
      </c>
    </row>
    <row r="210" spans="2:18" x14ac:dyDescent="0.35">
      <c r="D210" s="1" t="s">
        <v>57</v>
      </c>
      <c r="E210" s="4">
        <f ca="1">E203</f>
        <v>12.163</v>
      </c>
      <c r="F210" s="4">
        <f t="shared" ca="1" si="157"/>
        <v>7.6589999999999998</v>
      </c>
      <c r="G210" s="4">
        <f t="shared" ca="1" si="157"/>
        <v>41.893999999999998</v>
      </c>
      <c r="H210" s="4">
        <f t="shared" ca="1" si="157"/>
        <v>15.372</v>
      </c>
      <c r="I210" s="4">
        <f t="shared" ca="1" si="157"/>
        <v>2.4340000000000002</v>
      </c>
      <c r="J210" s="4">
        <f t="shared" ca="1" si="157"/>
        <v>3.581</v>
      </c>
    </row>
    <row r="211" spans="2:18" x14ac:dyDescent="0.35">
      <c r="D211" s="1" t="s">
        <v>12</v>
      </c>
      <c r="E211" s="4">
        <f ca="1">E204</f>
        <v>-702.49299999999994</v>
      </c>
      <c r="F211" s="4">
        <f t="shared" ca="1" si="157"/>
        <v>-442.911</v>
      </c>
      <c r="G211" s="4">
        <f t="shared" ca="1" si="157"/>
        <v>-216.85700000000003</v>
      </c>
      <c r="H211" s="4">
        <f t="shared" ca="1" si="157"/>
        <v>242.00200000000001</v>
      </c>
      <c r="I211" s="4">
        <f t="shared" ca="1" si="157"/>
        <v>20.979999999999997</v>
      </c>
      <c r="J211" s="4">
        <f t="shared" ca="1" si="157"/>
        <v>30.864999999999998</v>
      </c>
      <c r="K211" s="4">
        <f>L211*1.3</f>
        <v>0</v>
      </c>
      <c r="L211" s="49">
        <f>-F195*F196*(M197-(M195+M196))*$W$1/1000000+L204</f>
        <v>0</v>
      </c>
    </row>
    <row r="213" spans="2:18" s="10" customFormat="1" x14ac:dyDescent="0.35">
      <c r="B213" s="11" t="s">
        <v>60</v>
      </c>
      <c r="C213" s="12" t="s">
        <v>45</v>
      </c>
      <c r="E213" s="13" t="s">
        <v>46</v>
      </c>
      <c r="F213" s="13" t="s">
        <v>47</v>
      </c>
      <c r="G213" s="13" t="s">
        <v>48</v>
      </c>
      <c r="H213" s="13" t="s">
        <v>49</v>
      </c>
      <c r="I213" s="13" t="s">
        <v>50</v>
      </c>
      <c r="J213" s="13" t="s">
        <v>51</v>
      </c>
      <c r="K213" s="13" t="s">
        <v>61</v>
      </c>
      <c r="L213" s="13" t="s">
        <v>62</v>
      </c>
      <c r="M213" s="13" t="s">
        <v>63</v>
      </c>
      <c r="N213" s="13" t="s">
        <v>64</v>
      </c>
      <c r="O213" s="13" t="s">
        <v>65</v>
      </c>
      <c r="P213" s="13" t="s">
        <v>66</v>
      </c>
      <c r="Q213" s="13" t="s">
        <v>67</v>
      </c>
      <c r="R213" s="13" t="s">
        <v>68</v>
      </c>
    </row>
    <row r="214" spans="2:18" s="10" customFormat="1" x14ac:dyDescent="0.35">
      <c r="D214" s="12" t="s">
        <v>54</v>
      </c>
      <c r="E214" s="14">
        <f t="shared" ref="E214:F214" ca="1" si="158">E200-(E200-E207)/$M197*$M195</f>
        <v>-24.51653125</v>
      </c>
      <c r="F214" s="14">
        <f t="shared" ca="1" si="158"/>
        <v>-15.697687500000001</v>
      </c>
      <c r="G214" s="14">
        <f ca="1">G200-(G200-G207)/$M197*$M195</f>
        <v>-13.330562500000001</v>
      </c>
      <c r="H214" s="14">
        <f t="shared" ref="H214:J214" ca="1" si="159">H200-(H200-H207)/$M197*$M195</f>
        <v>124.90009375</v>
      </c>
      <c r="I214" s="14">
        <f t="shared" ca="1" si="159"/>
        <v>12.32078125</v>
      </c>
      <c r="J214" s="14">
        <f t="shared" ca="1" si="159"/>
        <v>18.126125000000002</v>
      </c>
      <c r="K214" s="14">
        <f ca="1">(ABS(G214)+ABS(I214))*SIGN(G214)</f>
        <v>-25.651343750000002</v>
      </c>
      <c r="L214" s="14">
        <f ca="1">(ABS(H214)+ABS(J214))*SIGN(H214)</f>
        <v>143.02621875</v>
      </c>
      <c r="M214" s="14">
        <f ca="1">(ABS(K214)+0.3*ABS(L214))*SIGN(K214)</f>
        <v>-68.559209374999995</v>
      </c>
      <c r="N214" s="14">
        <f t="shared" ref="N214:N218" ca="1" si="160">(ABS(L214)+0.3*ABS(K214))*SIGN(L214)</f>
        <v>150.72162187500001</v>
      </c>
      <c r="O214" s="14">
        <f ca="1">F214+M214</f>
        <v>-84.256896874999995</v>
      </c>
      <c r="P214" s="14">
        <f ca="1">F214-M214</f>
        <v>52.861521874999994</v>
      </c>
      <c r="Q214" s="14">
        <f ca="1">F214+N214</f>
        <v>135.02393437500001</v>
      </c>
      <c r="R214" s="14">
        <f ca="1">F214-N214</f>
        <v>-166.41930937500001</v>
      </c>
    </row>
    <row r="215" spans="2:18" s="10" customFormat="1" x14ac:dyDescent="0.35">
      <c r="D215" s="12" t="s">
        <v>55</v>
      </c>
      <c r="E215" s="14">
        <f t="shared" ref="E215:F215" ca="1" si="161">E201-(E201-E208)/$M197*$M195</f>
        <v>17.022062500000001</v>
      </c>
      <c r="F215" s="14">
        <f t="shared" ca="1" si="161"/>
        <v>10.653281250000001</v>
      </c>
      <c r="G215" s="14">
        <f ca="1">G201-(G201-G208)/$M197*$M195</f>
        <v>53.743499999999997</v>
      </c>
      <c r="H215" s="14">
        <f t="shared" ref="H215:J215" ca="1" si="162">H201-(H201-H208)/$M197*$M195</f>
        <v>19.655156249999997</v>
      </c>
      <c r="I215" s="14">
        <f t="shared" ca="1" si="162"/>
        <v>3.1138749999999997</v>
      </c>
      <c r="J215" s="14">
        <f t="shared" ca="1" si="162"/>
        <v>4.5808125000000004</v>
      </c>
      <c r="K215" s="14">
        <f t="shared" ref="K215:L218" ca="1" si="163">(ABS(G215)+ABS(I215))*SIGN(G215)</f>
        <v>56.857374999999998</v>
      </c>
      <c r="L215" s="14">
        <f t="shared" ca="1" si="163"/>
        <v>24.235968749999998</v>
      </c>
      <c r="M215" s="14">
        <f t="shared" ref="M215:M218" ca="1" si="164">(ABS(K215)+0.3*ABS(L215))*SIGN(K215)</f>
        <v>64.128165624999994</v>
      </c>
      <c r="N215" s="14">
        <f t="shared" ca="1" si="160"/>
        <v>41.293181249999996</v>
      </c>
      <c r="O215" s="14">
        <f t="shared" ref="O215:O217" ca="1" si="165">F215+M215</f>
        <v>74.781446875</v>
      </c>
      <c r="P215" s="14">
        <f t="shared" ref="P215:P217" ca="1" si="166">F215-M215</f>
        <v>-53.474884374999995</v>
      </c>
      <c r="Q215" s="14">
        <f t="shared" ref="Q215:Q217" ca="1" si="167">F215+N215</f>
        <v>51.946462499999996</v>
      </c>
      <c r="R215" s="14">
        <f t="shared" ref="R215:R217" ca="1" si="168">F215-N215</f>
        <v>-30.639899999999997</v>
      </c>
    </row>
    <row r="216" spans="2:18" s="10" customFormat="1" x14ac:dyDescent="0.35">
      <c r="D216" s="12" t="s">
        <v>56</v>
      </c>
      <c r="E216" s="14">
        <f t="shared" ref="E216:J218" ca="1" si="169">E202</f>
        <v>-15.180999999999999</v>
      </c>
      <c r="F216" s="14">
        <f t="shared" ca="1" si="169"/>
        <v>-10.004</v>
      </c>
      <c r="G216" s="14">
        <f t="shared" ca="1" si="169"/>
        <v>-10.1</v>
      </c>
      <c r="H216" s="14">
        <f t="shared" ca="1" si="169"/>
        <v>94.061000000000007</v>
      </c>
      <c r="I216" s="14">
        <f t="shared" ca="1" si="169"/>
        <v>9.3640000000000008</v>
      </c>
      <c r="J216" s="14">
        <f t="shared" ca="1" si="169"/>
        <v>13.776</v>
      </c>
      <c r="K216" s="14">
        <f t="shared" ca="1" si="163"/>
        <v>-19.463999999999999</v>
      </c>
      <c r="L216" s="14">
        <f t="shared" ca="1" si="163"/>
        <v>107.837</v>
      </c>
      <c r="M216" s="14">
        <f t="shared" ca="1" si="164"/>
        <v>-51.815100000000001</v>
      </c>
      <c r="N216" s="14">
        <f t="shared" ca="1" si="160"/>
        <v>113.67620000000001</v>
      </c>
      <c r="O216" s="14">
        <f t="shared" ca="1" si="165"/>
        <v>-61.819099999999999</v>
      </c>
      <c r="P216" s="14">
        <f t="shared" ca="1" si="166"/>
        <v>41.811100000000003</v>
      </c>
      <c r="Q216" s="14">
        <f t="shared" ca="1" si="167"/>
        <v>103.6722</v>
      </c>
      <c r="R216" s="14">
        <f t="shared" ca="1" si="168"/>
        <v>-123.68020000000001</v>
      </c>
    </row>
    <row r="217" spans="2:18" s="10" customFormat="1" x14ac:dyDescent="0.35">
      <c r="D217" s="12" t="s">
        <v>57</v>
      </c>
      <c r="E217" s="14">
        <f t="shared" ca="1" si="169"/>
        <v>12.163</v>
      </c>
      <c r="F217" s="14">
        <f t="shared" ca="1" si="169"/>
        <v>7.6589999999999998</v>
      </c>
      <c r="G217" s="14">
        <f t="shared" ca="1" si="169"/>
        <v>41.893999999999998</v>
      </c>
      <c r="H217" s="14">
        <f t="shared" ca="1" si="169"/>
        <v>15.372</v>
      </c>
      <c r="I217" s="14">
        <f t="shared" ca="1" si="169"/>
        <v>2.4340000000000002</v>
      </c>
      <c r="J217" s="14">
        <f t="shared" ca="1" si="169"/>
        <v>3.581</v>
      </c>
      <c r="K217" s="14">
        <f t="shared" ca="1" si="163"/>
        <v>44.327999999999996</v>
      </c>
      <c r="L217" s="14">
        <f t="shared" ca="1" si="163"/>
        <v>18.952999999999999</v>
      </c>
      <c r="M217" s="14">
        <f t="shared" ca="1" si="164"/>
        <v>50.013899999999992</v>
      </c>
      <c r="N217" s="14">
        <f t="shared" ca="1" si="160"/>
        <v>32.251399999999997</v>
      </c>
      <c r="O217" s="14">
        <f t="shared" ca="1" si="165"/>
        <v>57.672899999999991</v>
      </c>
      <c r="P217" s="14">
        <f t="shared" ca="1" si="166"/>
        <v>-42.354899999999994</v>
      </c>
      <c r="Q217" s="14">
        <f t="shared" ca="1" si="167"/>
        <v>39.910399999999996</v>
      </c>
      <c r="R217" s="14">
        <f t="shared" ca="1" si="168"/>
        <v>-24.592399999999998</v>
      </c>
    </row>
    <row r="218" spans="2:18" s="10" customFormat="1" x14ac:dyDescent="0.35">
      <c r="D218" s="12" t="s">
        <v>12</v>
      </c>
      <c r="E218" s="14">
        <f ca="1">E204+K204</f>
        <v>-702.49299999999994</v>
      </c>
      <c r="F218" s="14">
        <f ca="1">F204+L204</f>
        <v>-442.911</v>
      </c>
      <c r="G218" s="14">
        <f t="shared" ca="1" si="169"/>
        <v>-216.85700000000003</v>
      </c>
      <c r="H218" s="14">
        <f t="shared" ca="1" si="169"/>
        <v>242.00200000000001</v>
      </c>
      <c r="I218" s="14">
        <f t="shared" ca="1" si="169"/>
        <v>20.979999999999997</v>
      </c>
      <c r="J218" s="14">
        <f t="shared" ca="1" si="169"/>
        <v>30.864999999999998</v>
      </c>
      <c r="K218" s="14">
        <f t="shared" ca="1" si="163"/>
        <v>-237.83700000000002</v>
      </c>
      <c r="L218" s="14">
        <f t="shared" ca="1" si="163"/>
        <v>272.86700000000002</v>
      </c>
      <c r="M218" s="14">
        <f t="shared" ca="1" si="164"/>
        <v>-319.69710000000003</v>
      </c>
      <c r="N218" s="14">
        <f t="shared" ca="1" si="160"/>
        <v>344.21810000000005</v>
      </c>
      <c r="O218" s="14">
        <f ca="1">F218+M218</f>
        <v>-762.60810000000004</v>
      </c>
      <c r="P218" s="14">
        <f ca="1">F218-M218</f>
        <v>-123.21389999999997</v>
      </c>
      <c r="Q218" s="14">
        <f ca="1">F218+N218</f>
        <v>-98.692899999999952</v>
      </c>
      <c r="R218" s="14">
        <f ca="1">F218-N218</f>
        <v>-787.12910000000011</v>
      </c>
    </row>
    <row r="219" spans="2:18" s="10" customFormat="1" x14ac:dyDescent="0.35"/>
    <row r="220" spans="2:18" s="10" customFormat="1" x14ac:dyDescent="0.35">
      <c r="B220" s="11" t="s">
        <v>60</v>
      </c>
      <c r="C220" s="12" t="s">
        <v>59</v>
      </c>
      <c r="E220" s="13" t="s">
        <v>46</v>
      </c>
      <c r="F220" s="13" t="s">
        <v>47</v>
      </c>
      <c r="G220" s="13" t="s">
        <v>48</v>
      </c>
      <c r="H220" s="13" t="s">
        <v>49</v>
      </c>
      <c r="I220" s="13" t="s">
        <v>50</v>
      </c>
      <c r="J220" s="13" t="s">
        <v>51</v>
      </c>
      <c r="K220" s="13" t="s">
        <v>61</v>
      </c>
      <c r="L220" s="13" t="s">
        <v>62</v>
      </c>
      <c r="M220" s="13" t="s">
        <v>63</v>
      </c>
      <c r="N220" s="13" t="s">
        <v>64</v>
      </c>
      <c r="O220" s="13" t="s">
        <v>65</v>
      </c>
      <c r="P220" s="13" t="s">
        <v>66</v>
      </c>
      <c r="Q220" s="13" t="s">
        <v>67</v>
      </c>
      <c r="R220" s="13" t="s">
        <v>68</v>
      </c>
    </row>
    <row r="221" spans="2:18" s="10" customFormat="1" x14ac:dyDescent="0.35">
      <c r="D221" s="12" t="s">
        <v>54</v>
      </c>
      <c r="E221" s="14">
        <f t="shared" ref="E221:F221" ca="1" si="170">E207+(E200-E207)/$M197*$M196</f>
        <v>14.955531250000002</v>
      </c>
      <c r="F221" s="14">
        <f t="shared" ca="1" si="170"/>
        <v>10.313687499999999</v>
      </c>
      <c r="G221" s="14">
        <f ca="1">G207+(G200-G207)/$M197*$M196</f>
        <v>13.1845625</v>
      </c>
      <c r="H221" s="14">
        <f t="shared" ref="H221:J221" ca="1" si="171">H207+(H200-H207)/$M197*$M196</f>
        <v>-120.17509375</v>
      </c>
      <c r="I221" s="14">
        <f t="shared" ca="1" si="171"/>
        <v>-12.025781250000001</v>
      </c>
      <c r="J221" s="14">
        <f t="shared" ca="1" si="171"/>
        <v>-17.692124999999997</v>
      </c>
      <c r="K221" s="14">
        <f ca="1">(ABS(G221)+ABS(I221))*SIGN(G221)</f>
        <v>25.21034375</v>
      </c>
      <c r="L221" s="14">
        <f ca="1">(ABS(H221)+ABS(J221))*SIGN(H221)</f>
        <v>-137.86721875000001</v>
      </c>
      <c r="M221" s="14">
        <f t="shared" ref="M221:M225" ca="1" si="172">(ABS(K221)+0.3*ABS(L221))*SIGN(K221)</f>
        <v>66.570509375</v>
      </c>
      <c r="N221" s="14">
        <f t="shared" ref="N221:N225" ca="1" si="173">(ABS(L221)+0.3*ABS(K221))*SIGN(L221)</f>
        <v>-145.430321875</v>
      </c>
      <c r="O221" s="14">
        <f ca="1">F221+M221</f>
        <v>76.884196875000001</v>
      </c>
      <c r="P221" s="14">
        <f ca="1">F221-M221</f>
        <v>-56.256821875</v>
      </c>
      <c r="Q221" s="14">
        <f ca="1">F221+N221</f>
        <v>-135.11663437500002</v>
      </c>
      <c r="R221" s="14">
        <f ca="1">F221-N221</f>
        <v>155.74400937499999</v>
      </c>
    </row>
    <row r="222" spans="2:18" s="10" customFormat="1" x14ac:dyDescent="0.35">
      <c r="D222" s="12" t="s">
        <v>55</v>
      </c>
      <c r="E222" s="14">
        <f t="shared" ref="E222:F222" ca="1" si="174">E208+(E201-E208)/$M197*$M196</f>
        <v>-14.602062500000002</v>
      </c>
      <c r="F222" s="14">
        <f t="shared" ca="1" si="174"/>
        <v>-9.2602812500000002</v>
      </c>
      <c r="G222" s="14">
        <f ca="1">G208+(G201-G208)/$M197*$M196</f>
        <v>-55.183499999999995</v>
      </c>
      <c r="H222" s="14">
        <f t="shared" ref="H222:J222" ca="1" si="175">H208+(H201-H208)/$M197*$M196</f>
        <v>-20.314156249999996</v>
      </c>
      <c r="I222" s="14">
        <f t="shared" ca="1" si="175"/>
        <v>-3.2138749999999998</v>
      </c>
      <c r="J222" s="14">
        <f t="shared" ca="1" si="175"/>
        <v>-4.7288125000000001</v>
      </c>
      <c r="K222" s="14">
        <f t="shared" ref="K222:L225" ca="1" si="176">(ABS(G222)+ABS(I222))*SIGN(G222)</f>
        <v>-58.397374999999997</v>
      </c>
      <c r="L222" s="14">
        <f t="shared" ca="1" si="176"/>
        <v>-25.042968749999996</v>
      </c>
      <c r="M222" s="14">
        <f t="shared" ca="1" si="172"/>
        <v>-65.910265624999994</v>
      </c>
      <c r="N222" s="14">
        <f t="shared" ca="1" si="173"/>
        <v>-42.562181249999995</v>
      </c>
      <c r="O222" s="14">
        <f t="shared" ref="O222:O224" ca="1" si="177">F222+M222</f>
        <v>-75.170546874999999</v>
      </c>
      <c r="P222" s="14">
        <f t="shared" ref="P222:P224" ca="1" si="178">F222-M222</f>
        <v>56.649984374999995</v>
      </c>
      <c r="Q222" s="14">
        <f t="shared" ref="Q222:Q224" ca="1" si="179">F222+N222</f>
        <v>-51.822462499999993</v>
      </c>
      <c r="R222" s="14">
        <f t="shared" ref="R222:R224" ca="1" si="180">F222-N222</f>
        <v>33.301899999999996</v>
      </c>
    </row>
    <row r="223" spans="2:18" s="10" customFormat="1" x14ac:dyDescent="0.35">
      <c r="D223" s="12" t="s">
        <v>56</v>
      </c>
      <c r="E223" s="14">
        <f ca="1">E216</f>
        <v>-15.180999999999999</v>
      </c>
      <c r="F223" s="14">
        <f t="shared" ref="F223:J224" ca="1" si="181">F216</f>
        <v>-10.004</v>
      </c>
      <c r="G223" s="14">
        <f t="shared" ca="1" si="181"/>
        <v>-10.1</v>
      </c>
      <c r="H223" s="14">
        <f t="shared" ca="1" si="181"/>
        <v>94.061000000000007</v>
      </c>
      <c r="I223" s="14">
        <f t="shared" ca="1" si="181"/>
        <v>9.3640000000000008</v>
      </c>
      <c r="J223" s="14">
        <f t="shared" ca="1" si="181"/>
        <v>13.776</v>
      </c>
      <c r="K223" s="14">
        <f t="shared" ca="1" si="176"/>
        <v>-19.463999999999999</v>
      </c>
      <c r="L223" s="14">
        <f t="shared" ca="1" si="176"/>
        <v>107.837</v>
      </c>
      <c r="M223" s="14">
        <f t="shared" ca="1" si="172"/>
        <v>-51.815100000000001</v>
      </c>
      <c r="N223" s="14">
        <f t="shared" ca="1" si="173"/>
        <v>113.67620000000001</v>
      </c>
      <c r="O223" s="14">
        <f t="shared" ca="1" si="177"/>
        <v>-61.819099999999999</v>
      </c>
      <c r="P223" s="14">
        <f t="shared" ca="1" si="178"/>
        <v>41.811100000000003</v>
      </c>
      <c r="Q223" s="14">
        <f t="shared" ca="1" si="179"/>
        <v>103.6722</v>
      </c>
      <c r="R223" s="14">
        <f t="shared" ca="1" si="180"/>
        <v>-123.68020000000001</v>
      </c>
    </row>
    <row r="224" spans="2:18" s="10" customFormat="1" x14ac:dyDescent="0.35">
      <c r="D224" s="12" t="s">
        <v>57</v>
      </c>
      <c r="E224" s="14">
        <f ca="1">E217</f>
        <v>12.163</v>
      </c>
      <c r="F224" s="14">
        <f t="shared" ca="1" si="181"/>
        <v>7.6589999999999998</v>
      </c>
      <c r="G224" s="14">
        <f t="shared" ca="1" si="181"/>
        <v>41.893999999999998</v>
      </c>
      <c r="H224" s="14">
        <f t="shared" ca="1" si="181"/>
        <v>15.372</v>
      </c>
      <c r="I224" s="14">
        <f t="shared" ca="1" si="181"/>
        <v>2.4340000000000002</v>
      </c>
      <c r="J224" s="14">
        <f t="shared" ca="1" si="181"/>
        <v>3.581</v>
      </c>
      <c r="K224" s="14">
        <f t="shared" ca="1" si="176"/>
        <v>44.327999999999996</v>
      </c>
      <c r="L224" s="14">
        <f t="shared" ca="1" si="176"/>
        <v>18.952999999999999</v>
      </c>
      <c r="M224" s="14">
        <f t="shared" ca="1" si="172"/>
        <v>50.013899999999992</v>
      </c>
      <c r="N224" s="14">
        <f t="shared" ca="1" si="173"/>
        <v>32.251399999999997</v>
      </c>
      <c r="O224" s="14">
        <f t="shared" ca="1" si="177"/>
        <v>57.672899999999991</v>
      </c>
      <c r="P224" s="14">
        <f t="shared" ca="1" si="178"/>
        <v>-42.354899999999994</v>
      </c>
      <c r="Q224" s="14">
        <f t="shared" ca="1" si="179"/>
        <v>39.910399999999996</v>
      </c>
      <c r="R224" s="14">
        <f t="shared" ca="1" si="180"/>
        <v>-24.592399999999998</v>
      </c>
    </row>
    <row r="225" spans="1:26" s="10" customFormat="1" x14ac:dyDescent="0.35">
      <c r="D225" s="12" t="s">
        <v>12</v>
      </c>
      <c r="E225" s="14">
        <f ca="1">E211+K211</f>
        <v>-702.49299999999994</v>
      </c>
      <c r="F225" s="14">
        <f ca="1">F211+L211</f>
        <v>-442.911</v>
      </c>
      <c r="G225" s="14">
        <f t="shared" ref="G225:J225" ca="1" si="182">G211</f>
        <v>-216.85700000000003</v>
      </c>
      <c r="H225" s="14">
        <f t="shared" ca="1" si="182"/>
        <v>242.00200000000001</v>
      </c>
      <c r="I225" s="14">
        <f t="shared" ca="1" si="182"/>
        <v>20.979999999999997</v>
      </c>
      <c r="J225" s="14">
        <f t="shared" ca="1" si="182"/>
        <v>30.864999999999998</v>
      </c>
      <c r="K225" s="14">
        <f t="shared" ca="1" si="176"/>
        <v>-237.83700000000002</v>
      </c>
      <c r="L225" s="14">
        <f t="shared" ca="1" si="176"/>
        <v>272.86700000000002</v>
      </c>
      <c r="M225" s="14">
        <f t="shared" ca="1" si="172"/>
        <v>-319.69710000000003</v>
      </c>
      <c r="N225" s="14">
        <f t="shared" ca="1" si="173"/>
        <v>344.21810000000005</v>
      </c>
      <c r="O225" s="14">
        <f ca="1">F225+M225</f>
        <v>-762.60810000000004</v>
      </c>
      <c r="P225" s="14">
        <f ca="1">F225-M225</f>
        <v>-123.21389999999997</v>
      </c>
      <c r="Q225" s="14">
        <f ca="1">F225+N225</f>
        <v>-98.692899999999952</v>
      </c>
      <c r="R225" s="14">
        <f ca="1">F225-N225</f>
        <v>-787.12910000000011</v>
      </c>
    </row>
    <row r="226" spans="1:26" s="10" customFormat="1" x14ac:dyDescent="0.35"/>
    <row r="227" spans="1:26" s="10" customFormat="1" x14ac:dyDescent="0.35">
      <c r="A227" s="12" t="s">
        <v>21</v>
      </c>
      <c r="B227" s="11" t="s">
        <v>60</v>
      </c>
      <c r="C227" s="12" t="s">
        <v>45</v>
      </c>
      <c r="E227" s="15" t="s">
        <v>46</v>
      </c>
      <c r="F227" s="13" t="s">
        <v>65</v>
      </c>
      <c r="G227" s="13" t="s">
        <v>66</v>
      </c>
      <c r="H227" s="13" t="s">
        <v>67</v>
      </c>
      <c r="I227" s="13" t="s">
        <v>68</v>
      </c>
      <c r="J227" s="13" t="s">
        <v>69</v>
      </c>
      <c r="K227" s="15" t="s">
        <v>65</v>
      </c>
      <c r="L227" s="15" t="s">
        <v>66</v>
      </c>
      <c r="M227" s="15" t="s">
        <v>67</v>
      </c>
      <c r="N227" s="15" t="s">
        <v>68</v>
      </c>
      <c r="P227" s="13" t="s">
        <v>46</v>
      </c>
      <c r="Q227" s="13" t="s">
        <v>65</v>
      </c>
      <c r="R227" s="13" t="s">
        <v>66</v>
      </c>
      <c r="S227" s="13" t="s">
        <v>67</v>
      </c>
      <c r="T227" s="13" t="s">
        <v>68</v>
      </c>
      <c r="U227" s="13" t="s">
        <v>13</v>
      </c>
      <c r="V227" s="16" t="s">
        <v>70</v>
      </c>
      <c r="W227" s="7" t="s">
        <v>71</v>
      </c>
      <c r="X227" s="7" t="s">
        <v>72</v>
      </c>
      <c r="Y227" s="8"/>
      <c r="Z227" s="5"/>
    </row>
    <row r="228" spans="1:26" x14ac:dyDescent="0.35">
      <c r="A228" s="1">
        <f ca="1">B195</f>
        <v>27</v>
      </c>
      <c r="D228" s="1" t="s">
        <v>54</v>
      </c>
      <c r="E228" s="17">
        <f ca="1">E214</f>
        <v>-24.51653125</v>
      </c>
      <c r="F228" s="4">
        <f t="shared" ref="F228:I229" ca="1" si="183">O214</f>
        <v>-84.256896874999995</v>
      </c>
      <c r="G228" s="4">
        <f t="shared" ca="1" si="183"/>
        <v>52.861521874999994</v>
      </c>
      <c r="H228" s="18">
        <f t="shared" ca="1" si="183"/>
        <v>135.02393437500001</v>
      </c>
      <c r="I228" s="18">
        <f t="shared" ca="1" si="183"/>
        <v>-166.41930937500001</v>
      </c>
      <c r="J228" s="4">
        <f>INDEX($N$34:$N$45,MATCH(A230,$L$34:$L$45,-1),1)</f>
        <v>226.25460000000001</v>
      </c>
      <c r="K228" s="17">
        <f ca="1">MAX(ABS(F228),IF(J228="---",0,0.3*J228))</f>
        <v>84.256896874999995</v>
      </c>
      <c r="L228" s="17">
        <f ca="1">MAX(ABS(G228),IF(J228="---",0,0.3*J228))</f>
        <v>67.876379999999997</v>
      </c>
      <c r="M228" s="17">
        <f ca="1">MAX(ABS(H228),J228)</f>
        <v>226.25460000000001</v>
      </c>
      <c r="N228" s="17">
        <f ca="1">MAX(ABS(I228),J228)</f>
        <v>226.25460000000001</v>
      </c>
      <c r="O228" s="6" t="s">
        <v>73</v>
      </c>
      <c r="P228" s="19">
        <f ca="1">MAX(E228-$Z196*(1-((0.48*$Z195+E230)/(0.48*$Z195))^2),0)/(($F196-2*$F197)*$O$2)*1000</f>
        <v>0</v>
      </c>
      <c r="Q228" s="19">
        <f ca="1">MAX(K228-$Z196*(1-((0.48*$Z195+K230)/(0.48*$Z195))^2),0)/(($F196-2*$F197)*$O$2)*1000</f>
        <v>0</v>
      </c>
      <c r="R228" s="19">
        <f t="shared" ref="R228:S228" ca="1" si="184">MAX(L228-$Z196*(1-((0.48*$Z195+L230)/(0.48*$Z195))^2),0)/(($F196-2*$F197)*$O$2)*1000</f>
        <v>1.0969109375491575</v>
      </c>
      <c r="S228" s="19">
        <f t="shared" ca="1" si="184"/>
        <v>7.9513121856199103</v>
      </c>
      <c r="T228" s="19">
        <f ca="1">MAX(N228-$Z196*(1-((0.48*$Z195+N230)/(0.48*$Z195))^2),0)/(($F196-2*$F197)*$O$2)*1000</f>
        <v>1.1000175848479841</v>
      </c>
      <c r="U228" s="17">
        <f ca="1">MAX(P228:T228)</f>
        <v>7.9513121856199103</v>
      </c>
      <c r="V228" s="49">
        <v>12.56</v>
      </c>
      <c r="W228" s="8">
        <f>2*V228*$O$2/10</f>
        <v>982.95652173913061</v>
      </c>
      <c r="X228" s="4">
        <f>W228*(F196-2*F197)/200</f>
        <v>304.71652173913049</v>
      </c>
      <c r="Y228" s="1"/>
      <c r="Z228" s="5"/>
    </row>
    <row r="229" spans="1:26" x14ac:dyDescent="0.35">
      <c r="A229" s="12" t="s">
        <v>31</v>
      </c>
      <c r="D229" s="1" t="s">
        <v>55</v>
      </c>
      <c r="E229" s="17">
        <f ca="1">E215</f>
        <v>17.022062500000001</v>
      </c>
      <c r="F229" s="18">
        <f t="shared" ca="1" si="183"/>
        <v>74.781446875</v>
      </c>
      <c r="G229" s="18">
        <f t="shared" ca="1" si="183"/>
        <v>-53.474884374999995</v>
      </c>
      <c r="H229" s="4">
        <f t="shared" ca="1" si="183"/>
        <v>51.946462499999996</v>
      </c>
      <c r="I229" s="4">
        <f t="shared" ca="1" si="183"/>
        <v>-30.639899999999997</v>
      </c>
      <c r="J229" s="4">
        <f>INDEX($O$34:$O$45,MATCH(A230,$L$34:$L$45,-1),1)</f>
        <v>113.16240000000001</v>
      </c>
      <c r="K229" s="17">
        <f ca="1">MAX(ABS(F229),J229)</f>
        <v>113.16240000000001</v>
      </c>
      <c r="L229" s="17">
        <f ca="1">MAX(ABS(G229),J229)</f>
        <v>113.16240000000001</v>
      </c>
      <c r="M229" s="17">
        <f ca="1">MAX(ABS(H229),IF(J229="---",0,0.3*J229))</f>
        <v>51.946462499999996</v>
      </c>
      <c r="N229" s="17">
        <f ca="1">MAX(ABS(I229),IF(J229="---",0,0.3*J229))</f>
        <v>33.948720000000002</v>
      </c>
      <c r="O229" s="6" t="s">
        <v>74</v>
      </c>
      <c r="P229" s="19">
        <f ca="1">MAX(E229-$Z197*(1-((0.48*$Z195+E230)/(0.48*$Z195))^2),0)/(($F195-2*$F197)*$O$2)*1000</f>
        <v>0</v>
      </c>
      <c r="Q229" s="19">
        <f ca="1">MAX(K229-$Z197*(1-((0.48*$Z195+K230)/(0.48*$Z195))^2),0)/(($F195-2*$F197)*$O$2)*1000</f>
        <v>3.4053807405645302</v>
      </c>
      <c r="R229" s="19">
        <f t="shared" ref="R229:T229" ca="1" si="185">MAX(L229-$Z197*(1-((0.48*$Z195+L230)/(0.48*$Z195))^2),0)/(($F195-2*$F197)*$O$2)*1000</f>
        <v>11.090840612884048</v>
      </c>
      <c r="S229" s="19">
        <f t="shared" ca="1" si="185"/>
        <v>4.3739607945366012</v>
      </c>
      <c r="T229" s="19">
        <f t="shared" ca="1" si="185"/>
        <v>0</v>
      </c>
      <c r="U229" s="17">
        <f ca="1">MAX(P229:T229)</f>
        <v>11.090840612884048</v>
      </c>
      <c r="V229" s="49">
        <v>9.36</v>
      </c>
      <c r="W229" s="8">
        <f>2*V229*$O$2/10</f>
        <v>732.52173913043475</v>
      </c>
      <c r="X229" s="4">
        <f>W229*(F195-2*F197)/200</f>
        <v>80.577391304347827</v>
      </c>
      <c r="Y229" s="1"/>
      <c r="Z229" s="5"/>
    </row>
    <row r="230" spans="1:26" x14ac:dyDescent="0.35">
      <c r="A230" s="1">
        <f>B196</f>
        <v>2</v>
      </c>
      <c r="D230" s="1" t="s">
        <v>12</v>
      </c>
      <c r="E230" s="20">
        <f ca="1">E218</f>
        <v>-702.49299999999994</v>
      </c>
      <c r="F230" s="8">
        <f ca="1">O218</f>
        <v>-762.60810000000004</v>
      </c>
      <c r="G230" s="8">
        <f ca="1">P218</f>
        <v>-123.21389999999997</v>
      </c>
      <c r="H230" s="8">
        <f ca="1">Q218</f>
        <v>-98.692899999999952</v>
      </c>
      <c r="I230" s="8">
        <f ca="1">R218</f>
        <v>-787.12910000000011</v>
      </c>
      <c r="K230" s="17">
        <f ca="1">F230</f>
        <v>-762.60810000000004</v>
      </c>
      <c r="L230" s="17">
        <f t="shared" ref="L230:N230" ca="1" si="186">G230</f>
        <v>-123.21389999999997</v>
      </c>
      <c r="M230" s="17">
        <f t="shared" ca="1" si="186"/>
        <v>-98.692899999999952</v>
      </c>
      <c r="N230" s="17">
        <f t="shared" ca="1" si="186"/>
        <v>-787.12910000000011</v>
      </c>
    </row>
    <row r="231" spans="1:26" x14ac:dyDescent="0.35">
      <c r="D231" s="7" t="s">
        <v>75</v>
      </c>
      <c r="E231" s="4">
        <f ca="1">($Z196+$X228)*(1-ABS((0.48*$Z195+E230)/(0.48*$Z195+$W228))^(1+1/(1+$W228/$Z195)))</f>
        <v>486.94228162874845</v>
      </c>
      <c r="K231" s="4">
        <f t="shared" ref="K231:N231" ca="1" si="187">($Z196+$X228)*(1-ABS((0.48*$Z195+K230)/(0.48*$Z195+$W228))^(1+1/(1+$W228/$Z195)))</f>
        <v>496.45654580461769</v>
      </c>
      <c r="L231" s="4">
        <f t="shared" ca="1" si="187"/>
        <v>365.41915091160314</v>
      </c>
      <c r="M231" s="4">
        <f t="shared" ca="1" si="187"/>
        <v>359.14704608124708</v>
      </c>
      <c r="N231" s="4">
        <f t="shared" ca="1" si="187"/>
        <v>500.15871736967932</v>
      </c>
    </row>
    <row r="232" spans="1:26" x14ac:dyDescent="0.35">
      <c r="D232" s="7" t="s">
        <v>76</v>
      </c>
      <c r="E232" s="4">
        <f ca="1">($Z197+$X229)*(1-ABS((0.48*$Z195+E230)/(0.48*$Z195+$W229))^(1+1/(1+$W229/$Z195)))</f>
        <v>161.42232686651718</v>
      </c>
      <c r="K232" s="4">
        <f t="shared" ref="K232:N232" ca="1" si="188">($Z197+$X229)*(1-ABS((0.48*$Z195+K230)/(0.48*$Z195+$W229))^(1+1/(1+$W229/$Z195)))</f>
        <v>165.21237682355581</v>
      </c>
      <c r="L232" s="4">
        <f t="shared" ca="1" si="188"/>
        <v>112.05567281703509</v>
      </c>
      <c r="M232" s="4">
        <f t="shared" ca="1" si="188"/>
        <v>109.47483701428305</v>
      </c>
      <c r="N232" s="4">
        <f t="shared" ca="1" si="188"/>
        <v>166.68244973321274</v>
      </c>
    </row>
    <row r="233" spans="1:26" x14ac:dyDescent="0.35">
      <c r="A233" t="str">
        <f ca="1">IF(MAX(E233:N233)&gt;1,"non verificato","verificato")</f>
        <v>non verificato</v>
      </c>
      <c r="D233" s="7" t="s">
        <v>77</v>
      </c>
      <c r="E233" s="3">
        <f ca="1">ABS(E228/E231)^1.5+ABS(E229/E232)^1.5</f>
        <v>4.5540322329265082E-2</v>
      </c>
      <c r="K233" s="3">
        <f t="shared" ref="K233:N233" ca="1" si="189">ABS(K228/K231)^1.5+ABS(K229/K232)^1.5</f>
        <v>0.63679524779220675</v>
      </c>
      <c r="L233" s="3">
        <f t="shared" ca="1" si="189"/>
        <v>1.0949068725026172</v>
      </c>
      <c r="M233" s="3">
        <f t="shared" ca="1" si="189"/>
        <v>0.82688089736145054</v>
      </c>
      <c r="N233" s="3">
        <f t="shared" ca="1" si="189"/>
        <v>0.39617058757505763</v>
      </c>
    </row>
    <row r="235" spans="1:26" x14ac:dyDescent="0.35">
      <c r="B235" s="9" t="s">
        <v>60</v>
      </c>
      <c r="C235" s="1" t="s">
        <v>59</v>
      </c>
      <c r="D235" s="10"/>
      <c r="E235" s="15" t="s">
        <v>46</v>
      </c>
      <c r="F235" s="13" t="s">
        <v>65</v>
      </c>
      <c r="G235" s="13" t="s">
        <v>66</v>
      </c>
      <c r="H235" s="13" t="s">
        <v>67</v>
      </c>
      <c r="I235" s="13" t="s">
        <v>68</v>
      </c>
      <c r="J235" s="13" t="s">
        <v>69</v>
      </c>
      <c r="K235" s="15" t="s">
        <v>65</v>
      </c>
      <c r="L235" s="15" t="s">
        <v>66</v>
      </c>
      <c r="M235" s="15" t="s">
        <v>67</v>
      </c>
      <c r="N235" s="15" t="s">
        <v>68</v>
      </c>
      <c r="O235" s="10"/>
      <c r="P235" s="13" t="s">
        <v>46</v>
      </c>
      <c r="Q235" s="13" t="s">
        <v>65</v>
      </c>
      <c r="R235" s="13" t="s">
        <v>66</v>
      </c>
      <c r="S235" s="13" t="s">
        <v>67</v>
      </c>
      <c r="T235" s="13" t="s">
        <v>68</v>
      </c>
      <c r="U235" s="13" t="s">
        <v>13</v>
      </c>
      <c r="V235" s="16" t="s">
        <v>70</v>
      </c>
      <c r="W235" s="7" t="s">
        <v>71</v>
      </c>
      <c r="X235" s="7" t="s">
        <v>72</v>
      </c>
    </row>
    <row r="236" spans="1:26" x14ac:dyDescent="0.35">
      <c r="D236" s="1" t="s">
        <v>54</v>
      </c>
      <c r="E236" s="17">
        <f ca="1">E221</f>
        <v>14.955531250000002</v>
      </c>
      <c r="F236" s="4">
        <f t="shared" ref="F236:I237" ca="1" si="190">O221</f>
        <v>76.884196875000001</v>
      </c>
      <c r="G236" s="4">
        <f t="shared" ca="1" si="190"/>
        <v>-56.256821875</v>
      </c>
      <c r="H236" s="18">
        <f t="shared" ca="1" si="190"/>
        <v>-135.11663437500002</v>
      </c>
      <c r="I236" s="18">
        <f t="shared" ca="1" si="190"/>
        <v>155.74400937499999</v>
      </c>
      <c r="J236" s="4">
        <f>INDEX($N$34:$N$45,MATCH(A230,$L$34:$L$45,-1)+1,1)</f>
        <v>209.495</v>
      </c>
      <c r="K236" s="17">
        <f ca="1">MAX(ABS(F236),IF(J236="---",0,0.3*J236))</f>
        <v>76.884196875000001</v>
      </c>
      <c r="L236" s="17">
        <f ca="1">MAX(ABS(G236),IF(J236="---",0,0.3*J236))</f>
        <v>62.848500000000001</v>
      </c>
      <c r="M236" s="17">
        <f ca="1">MAX(ABS(H236),J236)</f>
        <v>209.495</v>
      </c>
      <c r="N236" s="17">
        <f ca="1">MAX(ABS(I236),J236)</f>
        <v>209.495</v>
      </c>
      <c r="O236" s="6" t="s">
        <v>73</v>
      </c>
      <c r="P236" s="19">
        <f t="shared" ref="P236" ca="1" si="191">MAX(E236-$Z196*(1-((0.48*$Z195+E238)/(0.48*$Z195))^2),0)/(($F196-2*$F197)*$O$2)*1000</f>
        <v>0</v>
      </c>
      <c r="Q236" s="19">
        <f ca="1">MAX(K236-$Z196*(1-((0.48*$Z195+K238)/(0.48*$Z195))^2),0)/(($F196-2*$F197)*$O$2)*1000</f>
        <v>0</v>
      </c>
      <c r="R236" s="19">
        <f ca="1">MAX(L236-$Z196*(1-((0.48*$Z195+L238)/(0.48*$Z195))^2),0)/(($F196-2*$F197)*$O$2)*1000</f>
        <v>0.88966857195775984</v>
      </c>
      <c r="S236" s="19">
        <f ca="1">MAX(M236-$Z196*(1-((0.48*$Z195+M238)/(0.48*$Z195))^2),0)/(($F196-2*$F197)*$O$2)*1000</f>
        <v>7.260504300315251</v>
      </c>
      <c r="T236" s="19">
        <f ca="1">MAX(N236-$Z196*(1-((0.48*$Z195+N238)/(0.48*$Z195))^2),0)/(($F196-2*$F197)*$O$2)*1000</f>
        <v>0.40920969954332431</v>
      </c>
      <c r="U236" s="17">
        <f ca="1">MAX(P236:T236)</f>
        <v>7.260504300315251</v>
      </c>
      <c r="V236" s="49">
        <v>15.7</v>
      </c>
      <c r="W236" s="8">
        <f>2*V236*$O$2/10</f>
        <v>1228.6956521739132</v>
      </c>
      <c r="X236" s="4">
        <f>W236*(F196-2*F197)/200</f>
        <v>380.89565217391311</v>
      </c>
    </row>
    <row r="237" spans="1:26" x14ac:dyDescent="0.35">
      <c r="D237" s="1" t="s">
        <v>55</v>
      </c>
      <c r="E237" s="17">
        <f ca="1">E222</f>
        <v>-14.602062500000002</v>
      </c>
      <c r="F237" s="18">
        <f t="shared" ca="1" si="190"/>
        <v>-75.170546874999999</v>
      </c>
      <c r="G237" s="18">
        <f t="shared" ca="1" si="190"/>
        <v>56.649984374999995</v>
      </c>
      <c r="H237" s="4">
        <f t="shared" ca="1" si="190"/>
        <v>-51.822462499999993</v>
      </c>
      <c r="I237" s="4">
        <f t="shared" ca="1" si="190"/>
        <v>33.301899999999996</v>
      </c>
      <c r="J237" s="4">
        <f>INDEX($O$34:$O$45,MATCH(A230,$L$34:$L$45,-1)+1,1)</f>
        <v>104.78</v>
      </c>
      <c r="K237" s="17">
        <f ca="1">MAX(ABS(F237),J237)</f>
        <v>104.78</v>
      </c>
      <c r="L237" s="17">
        <f ca="1">MAX(ABS(G237),J237)</f>
        <v>104.78</v>
      </c>
      <c r="M237" s="17">
        <f ca="1">MAX(ABS(H237),IF(J237="---",0,0.3*J237))</f>
        <v>51.822462499999993</v>
      </c>
      <c r="N237" s="17">
        <f ca="1">MAX(ABS(I237),IF(J237="---",0,0.3*J237))</f>
        <v>33.301899999999996</v>
      </c>
      <c r="O237" s="6" t="s">
        <v>74</v>
      </c>
      <c r="P237" s="19">
        <f t="shared" ref="P237" ca="1" si="192">MAX(E237-$Z197*(1-((0.48*$Z195+E238)/(0.48*$Z195))^2),0)/(($F195-2*$F197)*$O$2)*1000</f>
        <v>0</v>
      </c>
      <c r="Q237" s="19">
        <f ca="1">MAX(K237-$Z197*(1-((0.48*$Z195+K238)/(0.48*$Z195))^2),0)/(($F195-2*$F197)*$O$2)*1000</f>
        <v>2.4316676092513982</v>
      </c>
      <c r="R237" s="19">
        <f ca="1">MAX(L237-$Z197*(1-((0.48*$Z195+L238)/(0.48*$Z195))^2),0)/(($F195-2*$F197)*$O$2)*1000</f>
        <v>10.117127481570915</v>
      </c>
      <c r="S237" s="19">
        <f ca="1">MAX(M237-$Z197*(1-((0.48*$Z195+M238)/(0.48*$Z195))^2),0)/(($F195-2*$F197)*$O$2)*1000</f>
        <v>4.3595567541325595</v>
      </c>
      <c r="T237" s="19">
        <f ca="1">MAX(N237-$Z197*(1-((0.48*$Z195+N238)/(0.48*$Z195))^2),0)/(($F195-2*$F197)*$O$2)*1000</f>
        <v>0</v>
      </c>
      <c r="U237" s="17">
        <f ca="1">MAX(P237:T237)</f>
        <v>10.117127481570915</v>
      </c>
      <c r="V237" s="49">
        <v>9.36</v>
      </c>
      <c r="W237" s="8">
        <f>2*V237*$O$2/10</f>
        <v>732.52173913043475</v>
      </c>
      <c r="X237" s="4">
        <f>W237*(F195-2*F197)/200</f>
        <v>80.577391304347827</v>
      </c>
    </row>
    <row r="238" spans="1:26" x14ac:dyDescent="0.35">
      <c r="D238" s="1" t="s">
        <v>12</v>
      </c>
      <c r="E238" s="20">
        <f ca="1">E225</f>
        <v>-702.49299999999994</v>
      </c>
      <c r="F238" s="8">
        <f ca="1">O225</f>
        <v>-762.60810000000004</v>
      </c>
      <c r="G238" s="8">
        <f ca="1">P225</f>
        <v>-123.21389999999997</v>
      </c>
      <c r="H238" s="8">
        <f ca="1">Q225</f>
        <v>-98.692899999999952</v>
      </c>
      <c r="I238" s="8">
        <f ca="1">R225</f>
        <v>-787.12910000000011</v>
      </c>
      <c r="K238" s="17">
        <f ca="1">F238</f>
        <v>-762.60810000000004</v>
      </c>
      <c r="L238" s="17">
        <f t="shared" ref="L238:N238" ca="1" si="193">G238</f>
        <v>-123.21389999999997</v>
      </c>
      <c r="M238" s="17">
        <f t="shared" ca="1" si="193"/>
        <v>-98.692899999999952</v>
      </c>
      <c r="N238" s="17">
        <f t="shared" ca="1" si="193"/>
        <v>-787.12910000000011</v>
      </c>
    </row>
    <row r="239" spans="1:26" x14ac:dyDescent="0.35">
      <c r="D239" s="7" t="s">
        <v>75</v>
      </c>
      <c r="E239" s="4">
        <f ca="1">($Z196+$X236)*(1-ABS((0.48*$Z195+E238)/(0.48*$Z195+$W236))^(1+1/(1+$W236/$Z195)))</f>
        <v>562.04894768217173</v>
      </c>
      <c r="K239" s="4">
        <f t="shared" ref="K239:N239" ca="1" si="194">($Z196+$X236)*(1-ABS((0.48*$Z195+K238)/(0.48*$Z195+$W236))^(1+1/(1+$W236/$Z195)))</f>
        <v>571.48901804670788</v>
      </c>
      <c r="L239" s="4">
        <f t="shared" ca="1" si="194"/>
        <v>443.49322089445803</v>
      </c>
      <c r="M239" s="4">
        <f t="shared" ca="1" si="194"/>
        <v>437.4421834270853</v>
      </c>
      <c r="N239" s="4">
        <f t="shared" ca="1" si="194"/>
        <v>575.17248521512886</v>
      </c>
    </row>
    <row r="240" spans="1:26" x14ac:dyDescent="0.35">
      <c r="D240" s="7" t="s">
        <v>76</v>
      </c>
      <c r="E240" s="4">
        <f ca="1">($Z197+$X237)*(1-ABS((0.48*$Z195+E238)/(0.48*$Z195+$W237))^(1+1/(1+$W237/$Z195)))</f>
        <v>161.42232686651718</v>
      </c>
      <c r="K240" s="4">
        <f t="shared" ref="K240:N240" ca="1" si="195">($Z197+$X237)*(1-ABS((0.48*$Z195+K238)/(0.48*$Z195+$W237))^(1+1/(1+$W237/$Z195)))</f>
        <v>165.21237682355581</v>
      </c>
      <c r="L240" s="4">
        <f t="shared" ca="1" si="195"/>
        <v>112.05567281703509</v>
      </c>
      <c r="M240" s="4">
        <f t="shared" ca="1" si="195"/>
        <v>109.47483701428305</v>
      </c>
      <c r="N240" s="4">
        <f t="shared" ca="1" si="195"/>
        <v>166.68244973321274</v>
      </c>
    </row>
    <row r="241" spans="1:27" x14ac:dyDescent="0.35">
      <c r="A241" t="str">
        <f ca="1">IF(MAX(E241:N241)&gt;1,"non verificato","verificato")</f>
        <v>verificato</v>
      </c>
      <c r="D241" s="7" t="s">
        <v>77</v>
      </c>
      <c r="E241" s="3">
        <f ca="1">ABS(E236/E239)^1.5+ABS(E237/E240)^1.5</f>
        <v>3.1547219957660376E-2</v>
      </c>
      <c r="K241" s="3">
        <f t="shared" ref="K241:N241" ca="1" si="196">ABS(K236/K239)^1.5+ABS(K237/K240)^1.5</f>
        <v>0.55441757168158456</v>
      </c>
      <c r="L241" s="3">
        <f t="shared" ca="1" si="196"/>
        <v>0.95755205699285395</v>
      </c>
      <c r="M241" s="3">
        <f t="shared" ca="1" si="196"/>
        <v>0.65711149014356662</v>
      </c>
      <c r="N241" s="3">
        <f t="shared" ca="1" si="196"/>
        <v>0.30912159088250729</v>
      </c>
    </row>
    <row r="242" spans="1:27" x14ac:dyDescent="0.35">
      <c r="A242" s="35"/>
      <c r="B242" s="35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  <c r="AA242" s="35"/>
    </row>
    <row r="244" spans="1:27" x14ac:dyDescent="0.35">
      <c r="A244" t="s">
        <v>21</v>
      </c>
      <c r="B244" s="1">
        <f ca="1">$A$5</f>
        <v>27</v>
      </c>
      <c r="D244" t="s">
        <v>22</v>
      </c>
      <c r="E244" s="1" t="s">
        <v>23</v>
      </c>
      <c r="F244" s="46">
        <v>30</v>
      </c>
      <c r="G244" t="s">
        <v>24</v>
      </c>
      <c r="H244" t="s">
        <v>25</v>
      </c>
      <c r="L244" t="s">
        <v>26</v>
      </c>
      <c r="M244" s="46">
        <v>30</v>
      </c>
      <c r="N244" t="s">
        <v>24</v>
      </c>
      <c r="O244" t="s">
        <v>27</v>
      </c>
      <c r="V244" t="s">
        <v>28</v>
      </c>
      <c r="W244" s="1">
        <f ca="1">MATCH(B245,$C$5:$C$27,-1)</f>
        <v>17</v>
      </c>
      <c r="Y244" s="7" t="s">
        <v>29</v>
      </c>
      <c r="Z244" s="8">
        <f>F244*F245*$O$1/10</f>
        <v>2975</v>
      </c>
      <c r="AA244" s="5" t="s">
        <v>30</v>
      </c>
    </row>
    <row r="245" spans="1:27" x14ac:dyDescent="0.35">
      <c r="A245" t="s">
        <v>31</v>
      </c>
      <c r="B245" s="51">
        <f>MAX(1,B196-1)</f>
        <v>1</v>
      </c>
      <c r="E245" s="1" t="s">
        <v>32</v>
      </c>
      <c r="F245" s="46">
        <v>70</v>
      </c>
      <c r="G245" t="s">
        <v>24</v>
      </c>
      <c r="H245" t="s">
        <v>33</v>
      </c>
      <c r="L245" t="s">
        <v>34</v>
      </c>
      <c r="M245" s="46">
        <v>0</v>
      </c>
      <c r="N245" t="s">
        <v>24</v>
      </c>
      <c r="O245" t="s">
        <v>35</v>
      </c>
      <c r="Y245" s="7" t="s">
        <v>36</v>
      </c>
      <c r="Z245" s="1">
        <f>0.12*Z244*F245/100</f>
        <v>249.9</v>
      </c>
      <c r="AA245" s="5" t="s">
        <v>37</v>
      </c>
    </row>
    <row r="246" spans="1:27" x14ac:dyDescent="0.35">
      <c r="B246" s="53" t="str">
        <f>IF(B245=B196,"duplicato","")</f>
        <v/>
      </c>
      <c r="E246" s="1" t="s">
        <v>38</v>
      </c>
      <c r="F246" s="46">
        <v>4</v>
      </c>
      <c r="G246" t="s">
        <v>24</v>
      </c>
      <c r="H246" t="s">
        <v>39</v>
      </c>
      <c r="L246" t="s">
        <v>40</v>
      </c>
      <c r="M246" s="48">
        <v>360</v>
      </c>
      <c r="N246" t="s">
        <v>24</v>
      </c>
      <c r="O246" t="s">
        <v>41</v>
      </c>
      <c r="Y246" s="7" t="s">
        <v>42</v>
      </c>
      <c r="Z246" s="1">
        <f>0.12*Z244*F244/100</f>
        <v>107.1</v>
      </c>
      <c r="AA246" s="5" t="s">
        <v>37</v>
      </c>
    </row>
    <row r="248" spans="1:27" x14ac:dyDescent="0.35">
      <c r="A248" t="s">
        <v>43</v>
      </c>
      <c r="B248" s="9" t="s">
        <v>44</v>
      </c>
      <c r="C248" s="1" t="s">
        <v>45</v>
      </c>
      <c r="E248" s="2" t="s">
        <v>46</v>
      </c>
      <c r="F248" s="2" t="s">
        <v>47</v>
      </c>
      <c r="G248" s="2" t="s">
        <v>48</v>
      </c>
      <c r="H248" s="2" t="s">
        <v>49</v>
      </c>
      <c r="I248" s="2" t="s">
        <v>50</v>
      </c>
      <c r="J248" s="2" t="s">
        <v>51</v>
      </c>
      <c r="K248" s="2" t="s">
        <v>52</v>
      </c>
      <c r="L248" s="2" t="s">
        <v>53</v>
      </c>
      <c r="O248" s="24"/>
    </row>
    <row r="249" spans="1:27" x14ac:dyDescent="0.35">
      <c r="D249" s="1" t="s">
        <v>54</v>
      </c>
      <c r="E249" s="4">
        <f t="shared" ref="E249:J249" ca="1" si="197">INDEX(O$5:O$27,$W244,1)</f>
        <v>-6.1319999999999997</v>
      </c>
      <c r="F249" s="4">
        <f t="shared" ca="1" si="197"/>
        <v>-4.8760000000000003</v>
      </c>
      <c r="G249" s="4">
        <f t="shared" ca="1" si="197"/>
        <v>-14.945</v>
      </c>
      <c r="H249" s="4">
        <f t="shared" ca="1" si="197"/>
        <v>124.441</v>
      </c>
      <c r="I249" s="4">
        <f t="shared" ca="1" si="197"/>
        <v>12.337999999999999</v>
      </c>
      <c r="J249" s="4">
        <f t="shared" ca="1" si="197"/>
        <v>18.152000000000001</v>
      </c>
    </row>
    <row r="250" spans="1:27" x14ac:dyDescent="0.35">
      <c r="D250" s="1" t="s">
        <v>55</v>
      </c>
      <c r="E250" s="4">
        <f t="shared" ref="E250:J250" ca="1" si="198">INDEX(E$5:E$27,$W244,1)</f>
        <v>9.0220000000000002</v>
      </c>
      <c r="F250" s="4">
        <f t="shared" ca="1" si="198"/>
        <v>5.8079999999999998</v>
      </c>
      <c r="G250" s="4">
        <f t="shared" ca="1" si="198"/>
        <v>52.841999999999999</v>
      </c>
      <c r="H250" s="4">
        <f t="shared" ca="1" si="198"/>
        <v>17.632000000000001</v>
      </c>
      <c r="I250" s="4">
        <f t="shared" ca="1" si="198"/>
        <v>2.9380000000000002</v>
      </c>
      <c r="J250" s="4">
        <f t="shared" ca="1" si="198"/>
        <v>4.3230000000000004</v>
      </c>
    </row>
    <row r="251" spans="1:27" x14ac:dyDescent="0.35">
      <c r="D251" s="1" t="s">
        <v>56</v>
      </c>
      <c r="E251" s="4">
        <f t="shared" ref="E251:J251" ca="1" si="199">INDEX(O$5:O$27,$W244+2,1)</f>
        <v>-2.5</v>
      </c>
      <c r="F251" s="4">
        <f t="shared" ca="1" si="199"/>
        <v>-1.98</v>
      </c>
      <c r="G251" s="4">
        <f t="shared" ca="1" si="199"/>
        <v>-13.608000000000001</v>
      </c>
      <c r="H251" s="4">
        <f t="shared" ca="1" si="199"/>
        <v>120.64400000000001</v>
      </c>
      <c r="I251" s="4">
        <f t="shared" ca="1" si="199"/>
        <v>12.058999999999999</v>
      </c>
      <c r="J251" s="4">
        <f t="shared" ca="1" si="199"/>
        <v>17.741</v>
      </c>
    </row>
    <row r="252" spans="1:27" x14ac:dyDescent="0.35">
      <c r="D252" s="1" t="s">
        <v>57</v>
      </c>
      <c r="E252" s="4">
        <f t="shared" ref="E252:J252" ca="1" si="200">INDEX(E$5:E$27,$W244+2,1)</f>
        <v>3.8479999999999999</v>
      </c>
      <c r="F252" s="4">
        <f t="shared" ca="1" si="200"/>
        <v>2.476</v>
      </c>
      <c r="G252" s="4">
        <f t="shared" ca="1" si="200"/>
        <v>31.815999999999999</v>
      </c>
      <c r="H252" s="4">
        <f t="shared" ca="1" si="200"/>
        <v>10.670999999999999</v>
      </c>
      <c r="I252" s="4">
        <f t="shared" ca="1" si="200"/>
        <v>1.774</v>
      </c>
      <c r="J252" s="4">
        <f t="shared" ca="1" si="200"/>
        <v>2.6110000000000002</v>
      </c>
      <c r="M252" t="s">
        <v>107</v>
      </c>
    </row>
    <row r="253" spans="1:27" x14ac:dyDescent="0.35">
      <c r="D253" s="1" t="s">
        <v>12</v>
      </c>
      <c r="E253" s="4">
        <f t="shared" ref="E253:J253" ca="1" si="201">INDEX(Y$5:Y$27,$W244+3,1)</f>
        <v>-800.67</v>
      </c>
      <c r="F253" s="4">
        <f t="shared" ca="1" si="201"/>
        <v>-508.94</v>
      </c>
      <c r="G253" s="4">
        <f t="shared" ca="1" si="201"/>
        <v>-306.73</v>
      </c>
      <c r="H253" s="4">
        <f t="shared" ca="1" si="201"/>
        <v>339.58100000000002</v>
      </c>
      <c r="I253" s="4">
        <f t="shared" ca="1" si="201"/>
        <v>29.203000000000003</v>
      </c>
      <c r="J253" s="4">
        <f t="shared" ca="1" si="201"/>
        <v>42.963000000000001</v>
      </c>
      <c r="K253" s="4">
        <f>L253*1.3</f>
        <v>0</v>
      </c>
      <c r="L253" s="49">
        <f>IF(B246="duplicato",L204,L211)</f>
        <v>0</v>
      </c>
      <c r="M253" t="s">
        <v>58</v>
      </c>
    </row>
    <row r="254" spans="1:27" x14ac:dyDescent="0.35">
      <c r="M254" t="s">
        <v>103</v>
      </c>
    </row>
    <row r="255" spans="1:27" x14ac:dyDescent="0.35">
      <c r="B255" s="9" t="s">
        <v>44</v>
      </c>
      <c r="C255" s="1" t="s">
        <v>59</v>
      </c>
      <c r="E255" s="2" t="s">
        <v>46</v>
      </c>
      <c r="F255" s="2" t="s">
        <v>47</v>
      </c>
      <c r="G255" s="2" t="s">
        <v>48</v>
      </c>
      <c r="H255" s="2" t="s">
        <v>49</v>
      </c>
      <c r="I255" s="2" t="s">
        <v>50</v>
      </c>
      <c r="J255" s="2" t="s">
        <v>51</v>
      </c>
      <c r="K255" s="2" t="s">
        <v>52</v>
      </c>
      <c r="L255" s="2" t="s">
        <v>53</v>
      </c>
    </row>
    <row r="256" spans="1:27" x14ac:dyDescent="0.35">
      <c r="D256" s="1" t="s">
        <v>54</v>
      </c>
      <c r="E256" s="4">
        <f t="shared" ref="E256:J256" ca="1" si="202">INDEX(O$5:O$27,$W244+1,1)</f>
        <v>2.8690000000000002</v>
      </c>
      <c r="F256" s="4">
        <f t="shared" ca="1" si="202"/>
        <v>2.2530000000000001</v>
      </c>
      <c r="G256" s="4">
        <f t="shared" ca="1" si="202"/>
        <v>34.305999999999997</v>
      </c>
      <c r="H256" s="4">
        <f t="shared" ca="1" si="202"/>
        <v>-310.18</v>
      </c>
      <c r="I256" s="4">
        <f t="shared" ca="1" si="202"/>
        <v>-31.073</v>
      </c>
      <c r="J256" s="4">
        <f t="shared" ca="1" si="202"/>
        <v>-45.716000000000001</v>
      </c>
    </row>
    <row r="257" spans="2:18" x14ac:dyDescent="0.35">
      <c r="D257" s="1" t="s">
        <v>55</v>
      </c>
      <c r="E257" s="4">
        <f t="shared" ref="E257:J257" ca="1" si="203">INDEX(E$5:E$27,$W244+1,1)</f>
        <v>-4.8310000000000004</v>
      </c>
      <c r="F257" s="4">
        <f t="shared" ca="1" si="203"/>
        <v>-3.105</v>
      </c>
      <c r="G257" s="4">
        <f t="shared" ca="1" si="203"/>
        <v>-61.698999999999998</v>
      </c>
      <c r="H257" s="4">
        <f t="shared" ca="1" si="203"/>
        <v>-20.785</v>
      </c>
      <c r="I257" s="4">
        <f t="shared" ca="1" si="203"/>
        <v>-3.45</v>
      </c>
      <c r="J257" s="4">
        <f t="shared" ca="1" si="203"/>
        <v>-5.0759999999999996</v>
      </c>
    </row>
    <row r="258" spans="2:18" x14ac:dyDescent="0.35">
      <c r="D258" s="1" t="s">
        <v>56</v>
      </c>
      <c r="E258" s="4">
        <f ca="1">E251</f>
        <v>-2.5</v>
      </c>
      <c r="F258" s="4">
        <f t="shared" ref="F258:J260" ca="1" si="204">F251</f>
        <v>-1.98</v>
      </c>
      <c r="G258" s="4">
        <f t="shared" ca="1" si="204"/>
        <v>-13.608000000000001</v>
      </c>
      <c r="H258" s="4">
        <f t="shared" ca="1" si="204"/>
        <v>120.64400000000001</v>
      </c>
      <c r="I258" s="4">
        <f t="shared" ca="1" si="204"/>
        <v>12.058999999999999</v>
      </c>
      <c r="J258" s="4">
        <f t="shared" ca="1" si="204"/>
        <v>17.741</v>
      </c>
    </row>
    <row r="259" spans="2:18" x14ac:dyDescent="0.35">
      <c r="D259" s="1" t="s">
        <v>57</v>
      </c>
      <c r="E259" s="4">
        <f ca="1">E252</f>
        <v>3.8479999999999999</v>
      </c>
      <c r="F259" s="4">
        <f t="shared" ca="1" si="204"/>
        <v>2.476</v>
      </c>
      <c r="G259" s="4">
        <f t="shared" ca="1" si="204"/>
        <v>31.815999999999999</v>
      </c>
      <c r="H259" s="4">
        <f t="shared" ca="1" si="204"/>
        <v>10.670999999999999</v>
      </c>
      <c r="I259" s="4">
        <f t="shared" ca="1" si="204"/>
        <v>1.774</v>
      </c>
      <c r="J259" s="4">
        <f t="shared" ca="1" si="204"/>
        <v>2.6110000000000002</v>
      </c>
    </row>
    <row r="260" spans="2:18" x14ac:dyDescent="0.35">
      <c r="D260" s="1" t="s">
        <v>12</v>
      </c>
      <c r="E260" s="4">
        <f ca="1">E253</f>
        <v>-800.67</v>
      </c>
      <c r="F260" s="4">
        <f t="shared" ca="1" si="204"/>
        <v>-508.94</v>
      </c>
      <c r="G260" s="4">
        <f t="shared" ca="1" si="204"/>
        <v>-306.73</v>
      </c>
      <c r="H260" s="4">
        <f t="shared" ca="1" si="204"/>
        <v>339.58100000000002</v>
      </c>
      <c r="I260" s="4">
        <f t="shared" ca="1" si="204"/>
        <v>29.203000000000003</v>
      </c>
      <c r="J260" s="4">
        <f t="shared" ca="1" si="204"/>
        <v>42.963000000000001</v>
      </c>
      <c r="K260" s="4">
        <f>L260*1.3</f>
        <v>0</v>
      </c>
      <c r="L260" s="49">
        <f>-F244*F245*(M246-(M244+M245))*$W$1/1000000+L253</f>
        <v>0</v>
      </c>
    </row>
    <row r="262" spans="2:18" s="10" customFormat="1" x14ac:dyDescent="0.35">
      <c r="B262" s="11" t="s">
        <v>60</v>
      </c>
      <c r="C262" s="12" t="s">
        <v>45</v>
      </c>
      <c r="E262" s="13" t="s">
        <v>46</v>
      </c>
      <c r="F262" s="13" t="s">
        <v>47</v>
      </c>
      <c r="G262" s="13" t="s">
        <v>48</v>
      </c>
      <c r="H262" s="13" t="s">
        <v>49</v>
      </c>
      <c r="I262" s="13" t="s">
        <v>50</v>
      </c>
      <c r="J262" s="13" t="s">
        <v>51</v>
      </c>
      <c r="K262" s="13" t="s">
        <v>61</v>
      </c>
      <c r="L262" s="13" t="s">
        <v>62</v>
      </c>
      <c r="M262" s="13" t="s">
        <v>63</v>
      </c>
      <c r="N262" s="13" t="s">
        <v>64</v>
      </c>
      <c r="O262" s="13" t="s">
        <v>65</v>
      </c>
      <c r="P262" s="13" t="s">
        <v>66</v>
      </c>
      <c r="Q262" s="13" t="s">
        <v>67</v>
      </c>
      <c r="R262" s="13" t="s">
        <v>68</v>
      </c>
    </row>
    <row r="263" spans="2:18" s="10" customFormat="1" x14ac:dyDescent="0.35">
      <c r="D263" s="12" t="s">
        <v>54</v>
      </c>
      <c r="E263" s="14">
        <f t="shared" ref="E263:F263" ca="1" si="205">E249-(E249-E256)/$M246*$M244</f>
        <v>-5.3819166666666662</v>
      </c>
      <c r="F263" s="14">
        <f t="shared" ca="1" si="205"/>
        <v>-4.2819166666666666</v>
      </c>
      <c r="G263" s="14">
        <f ca="1">G249-(G249-G256)/$M246*$M244</f>
        <v>-10.84075</v>
      </c>
      <c r="H263" s="14">
        <f t="shared" ref="H263:J263" ca="1" si="206">H249-(H249-H256)/$M246*$M244</f>
        <v>88.222583333333347</v>
      </c>
      <c r="I263" s="14">
        <f t="shared" ca="1" si="206"/>
        <v>8.7204166666666652</v>
      </c>
      <c r="J263" s="14">
        <f t="shared" ca="1" si="206"/>
        <v>12.829666666666668</v>
      </c>
      <c r="K263" s="14">
        <f ca="1">(ABS(G263)+ABS(I263))*SIGN(G263)</f>
        <v>-19.561166666666665</v>
      </c>
      <c r="L263" s="14">
        <f ca="1">(ABS(H263)+ABS(J263))*SIGN(H263)</f>
        <v>101.05225000000002</v>
      </c>
      <c r="M263" s="14">
        <f ca="1">(ABS(K263)+0.3*ABS(L263))*SIGN(K263)</f>
        <v>-49.876841666666664</v>
      </c>
      <c r="N263" s="14">
        <f t="shared" ref="N263:N267" ca="1" si="207">(ABS(L263)+0.3*ABS(K263))*SIGN(L263)</f>
        <v>106.92060000000001</v>
      </c>
      <c r="O263" s="14">
        <f ca="1">F263+M263</f>
        <v>-54.158758333333331</v>
      </c>
      <c r="P263" s="14">
        <f ca="1">F263-M263</f>
        <v>45.594924999999996</v>
      </c>
      <c r="Q263" s="14">
        <f ca="1">F263+N263</f>
        <v>102.63868333333335</v>
      </c>
      <c r="R263" s="14">
        <f ca="1">F263-N263</f>
        <v>-111.20251666666667</v>
      </c>
    </row>
    <row r="264" spans="2:18" s="10" customFormat="1" x14ac:dyDescent="0.35">
      <c r="D264" s="12" t="s">
        <v>55</v>
      </c>
      <c r="E264" s="14">
        <f t="shared" ref="E264:F264" ca="1" si="208">E250-(E250-E257)/$M246*$M244</f>
        <v>7.8675833333333332</v>
      </c>
      <c r="F264" s="14">
        <f t="shared" ca="1" si="208"/>
        <v>5.0652499999999998</v>
      </c>
      <c r="G264" s="14">
        <f ca="1">G250-(G250-G257)/$M246*$M244</f>
        <v>43.296916666666661</v>
      </c>
      <c r="H264" s="14">
        <f t="shared" ref="H264:J264" ca="1" si="209">H250-(H250-H257)/$M246*$M244</f>
        <v>14.430583333333335</v>
      </c>
      <c r="I264" s="14">
        <f t="shared" ca="1" si="209"/>
        <v>2.4056666666666668</v>
      </c>
      <c r="J264" s="14">
        <f t="shared" ca="1" si="209"/>
        <v>3.5397500000000002</v>
      </c>
      <c r="K264" s="14">
        <f t="shared" ref="K264:L267" ca="1" si="210">(ABS(G264)+ABS(I264))*SIGN(G264)</f>
        <v>45.70258333333333</v>
      </c>
      <c r="L264" s="14">
        <f t="shared" ca="1" si="210"/>
        <v>17.970333333333336</v>
      </c>
      <c r="M264" s="14">
        <f t="shared" ref="M264:M267" ca="1" si="211">(ABS(K264)+0.3*ABS(L264))*SIGN(K264)</f>
        <v>51.093683333333331</v>
      </c>
      <c r="N264" s="14">
        <f t="shared" ca="1" si="207"/>
        <v>31.681108333333334</v>
      </c>
      <c r="O264" s="14">
        <f t="shared" ref="O264:O266" ca="1" si="212">F264+M264</f>
        <v>56.15893333333333</v>
      </c>
      <c r="P264" s="14">
        <f t="shared" ref="P264:P266" ca="1" si="213">F264-M264</f>
        <v>-46.028433333333332</v>
      </c>
      <c r="Q264" s="14">
        <f t="shared" ref="Q264:Q266" ca="1" si="214">F264+N264</f>
        <v>36.746358333333333</v>
      </c>
      <c r="R264" s="14">
        <f t="shared" ref="R264:R266" ca="1" si="215">F264-N264</f>
        <v>-26.615858333333335</v>
      </c>
    </row>
    <row r="265" spans="2:18" s="10" customFormat="1" x14ac:dyDescent="0.35">
      <c r="D265" s="12" t="s">
        <v>56</v>
      </c>
      <c r="E265" s="14">
        <f t="shared" ref="E265:J267" ca="1" si="216">E251</f>
        <v>-2.5</v>
      </c>
      <c r="F265" s="14">
        <f t="shared" ca="1" si="216"/>
        <v>-1.98</v>
      </c>
      <c r="G265" s="14">
        <f t="shared" ca="1" si="216"/>
        <v>-13.608000000000001</v>
      </c>
      <c r="H265" s="14">
        <f t="shared" ca="1" si="216"/>
        <v>120.64400000000001</v>
      </c>
      <c r="I265" s="14">
        <f t="shared" ca="1" si="216"/>
        <v>12.058999999999999</v>
      </c>
      <c r="J265" s="14">
        <f t="shared" ca="1" si="216"/>
        <v>17.741</v>
      </c>
      <c r="K265" s="14">
        <f t="shared" ca="1" si="210"/>
        <v>-25.667000000000002</v>
      </c>
      <c r="L265" s="14">
        <f t="shared" ca="1" si="210"/>
        <v>138.38499999999999</v>
      </c>
      <c r="M265" s="14">
        <f t="shared" ca="1" si="211"/>
        <v>-67.182500000000005</v>
      </c>
      <c r="N265" s="14">
        <f t="shared" ca="1" si="207"/>
        <v>146.08509999999998</v>
      </c>
      <c r="O265" s="14">
        <f t="shared" ca="1" si="212"/>
        <v>-69.162500000000009</v>
      </c>
      <c r="P265" s="14">
        <f t="shared" ca="1" si="213"/>
        <v>65.202500000000001</v>
      </c>
      <c r="Q265" s="14">
        <f t="shared" ca="1" si="214"/>
        <v>144.10509999999999</v>
      </c>
      <c r="R265" s="14">
        <f t="shared" ca="1" si="215"/>
        <v>-148.06509999999997</v>
      </c>
    </row>
    <row r="266" spans="2:18" s="10" customFormat="1" x14ac:dyDescent="0.35">
      <c r="D266" s="12" t="s">
        <v>57</v>
      </c>
      <c r="E266" s="14">
        <f t="shared" ca="1" si="216"/>
        <v>3.8479999999999999</v>
      </c>
      <c r="F266" s="14">
        <f t="shared" ca="1" si="216"/>
        <v>2.476</v>
      </c>
      <c r="G266" s="14">
        <f t="shared" ca="1" si="216"/>
        <v>31.815999999999999</v>
      </c>
      <c r="H266" s="14">
        <f t="shared" ca="1" si="216"/>
        <v>10.670999999999999</v>
      </c>
      <c r="I266" s="14">
        <f t="shared" ca="1" si="216"/>
        <v>1.774</v>
      </c>
      <c r="J266" s="14">
        <f t="shared" ca="1" si="216"/>
        <v>2.6110000000000002</v>
      </c>
      <c r="K266" s="14">
        <f t="shared" ca="1" si="210"/>
        <v>33.589999999999996</v>
      </c>
      <c r="L266" s="14">
        <f t="shared" ca="1" si="210"/>
        <v>13.282</v>
      </c>
      <c r="M266" s="14">
        <f t="shared" ca="1" si="211"/>
        <v>37.574599999999997</v>
      </c>
      <c r="N266" s="14">
        <f t="shared" ca="1" si="207"/>
        <v>23.358999999999998</v>
      </c>
      <c r="O266" s="14">
        <f t="shared" ca="1" si="212"/>
        <v>40.050599999999996</v>
      </c>
      <c r="P266" s="14">
        <f t="shared" ca="1" si="213"/>
        <v>-35.098599999999998</v>
      </c>
      <c r="Q266" s="14">
        <f t="shared" ca="1" si="214"/>
        <v>25.834999999999997</v>
      </c>
      <c r="R266" s="14">
        <f t="shared" ca="1" si="215"/>
        <v>-20.882999999999999</v>
      </c>
    </row>
    <row r="267" spans="2:18" s="10" customFormat="1" x14ac:dyDescent="0.35">
      <c r="D267" s="12" t="s">
        <v>12</v>
      </c>
      <c r="E267" s="14">
        <f ca="1">E253+K253</f>
        <v>-800.67</v>
      </c>
      <c r="F267" s="14">
        <f ca="1">F253+L253</f>
        <v>-508.94</v>
      </c>
      <c r="G267" s="14">
        <f t="shared" ca="1" si="216"/>
        <v>-306.73</v>
      </c>
      <c r="H267" s="14">
        <f t="shared" ca="1" si="216"/>
        <v>339.58100000000002</v>
      </c>
      <c r="I267" s="14">
        <f t="shared" ca="1" si="216"/>
        <v>29.203000000000003</v>
      </c>
      <c r="J267" s="14">
        <f t="shared" ca="1" si="216"/>
        <v>42.963000000000001</v>
      </c>
      <c r="K267" s="14">
        <f t="shared" ca="1" si="210"/>
        <v>-335.93299999999999</v>
      </c>
      <c r="L267" s="14">
        <f t="shared" ca="1" si="210"/>
        <v>382.54400000000004</v>
      </c>
      <c r="M267" s="14">
        <f t="shared" ca="1" si="211"/>
        <v>-450.69619999999998</v>
      </c>
      <c r="N267" s="14">
        <f t="shared" ca="1" si="207"/>
        <v>483.32390000000004</v>
      </c>
      <c r="O267" s="14">
        <f ca="1">F267+M267</f>
        <v>-959.63619999999992</v>
      </c>
      <c r="P267" s="14">
        <f ca="1">F267-M267</f>
        <v>-58.243800000000022</v>
      </c>
      <c r="Q267" s="14">
        <f ca="1">F267+N267</f>
        <v>-25.61609999999996</v>
      </c>
      <c r="R267" s="14">
        <f ca="1">F267-N267</f>
        <v>-992.26390000000004</v>
      </c>
    </row>
    <row r="268" spans="2:18" s="10" customFormat="1" x14ac:dyDescent="0.35"/>
    <row r="269" spans="2:18" s="10" customFormat="1" x14ac:dyDescent="0.35">
      <c r="B269" s="11" t="s">
        <v>60</v>
      </c>
      <c r="C269" s="12" t="s">
        <v>59</v>
      </c>
      <c r="E269" s="13" t="s">
        <v>46</v>
      </c>
      <c r="F269" s="13" t="s">
        <v>47</v>
      </c>
      <c r="G269" s="13" t="s">
        <v>48</v>
      </c>
      <c r="H269" s="13" t="s">
        <v>49</v>
      </c>
      <c r="I269" s="13" t="s">
        <v>50</v>
      </c>
      <c r="J269" s="13" t="s">
        <v>51</v>
      </c>
      <c r="K269" s="13" t="s">
        <v>61</v>
      </c>
      <c r="L269" s="13" t="s">
        <v>62</v>
      </c>
      <c r="M269" s="13" t="s">
        <v>63</v>
      </c>
      <c r="N269" s="13" t="s">
        <v>64</v>
      </c>
      <c r="O269" s="13" t="s">
        <v>65</v>
      </c>
      <c r="P269" s="13" t="s">
        <v>66</v>
      </c>
      <c r="Q269" s="13" t="s">
        <v>67</v>
      </c>
      <c r="R269" s="13" t="s">
        <v>68</v>
      </c>
    </row>
    <row r="270" spans="2:18" s="10" customFormat="1" x14ac:dyDescent="0.35">
      <c r="D270" s="12" t="s">
        <v>54</v>
      </c>
      <c r="E270" s="14">
        <f t="shared" ref="E270:F270" ca="1" si="217">E256+(E249-E256)/$M246*$M245</f>
        <v>2.8690000000000002</v>
      </c>
      <c r="F270" s="14">
        <f t="shared" ca="1" si="217"/>
        <v>2.2530000000000001</v>
      </c>
      <c r="G270" s="14">
        <f ca="1">G256+(G249-G256)/$M246*$M245</f>
        <v>34.305999999999997</v>
      </c>
      <c r="H270" s="14">
        <f t="shared" ref="H270:J270" ca="1" si="218">H256+(H249-H256)/$M246*$M245</f>
        <v>-310.18</v>
      </c>
      <c r="I270" s="14">
        <f t="shared" ca="1" si="218"/>
        <v>-31.073</v>
      </c>
      <c r="J270" s="14">
        <f t="shared" ca="1" si="218"/>
        <v>-45.716000000000001</v>
      </c>
      <c r="K270" s="14">
        <f ca="1">(ABS(G270)+ABS(I270))*SIGN(G270)</f>
        <v>65.378999999999991</v>
      </c>
      <c r="L270" s="14">
        <f ca="1">(ABS(H270)+ABS(J270))*SIGN(H270)</f>
        <v>-355.89600000000002</v>
      </c>
      <c r="M270" s="14">
        <f t="shared" ref="M270:M274" ca="1" si="219">(ABS(K270)+0.3*ABS(L270))*SIGN(K270)</f>
        <v>172.14779999999999</v>
      </c>
      <c r="N270" s="14">
        <f t="shared" ref="N270:N274" ca="1" si="220">(ABS(L270)+0.3*ABS(K270))*SIGN(L270)</f>
        <v>-375.50970000000001</v>
      </c>
      <c r="O270" s="14">
        <f ca="1">F270+M270</f>
        <v>174.4008</v>
      </c>
      <c r="P270" s="14">
        <f ca="1">F270-M270</f>
        <v>-169.89479999999998</v>
      </c>
      <c r="Q270" s="14">
        <f ca="1">F270+N270</f>
        <v>-373.25670000000002</v>
      </c>
      <c r="R270" s="14">
        <f ca="1">F270-N270</f>
        <v>377.7627</v>
      </c>
    </row>
    <row r="271" spans="2:18" s="10" customFormat="1" x14ac:dyDescent="0.35">
      <c r="D271" s="12" t="s">
        <v>55</v>
      </c>
      <c r="E271" s="14">
        <f t="shared" ref="E271:F271" ca="1" si="221">E257+(E250-E257)/$M246*$M245</f>
        <v>-4.8310000000000004</v>
      </c>
      <c r="F271" s="14">
        <f t="shared" ca="1" si="221"/>
        <v>-3.105</v>
      </c>
      <c r="G271" s="14">
        <f ca="1">G257+(G250-G257)/$M246*$M245</f>
        <v>-61.698999999999998</v>
      </c>
      <c r="H271" s="14">
        <f t="shared" ref="H271:J271" ca="1" si="222">H257+(H250-H257)/$M246*$M245</f>
        <v>-20.785</v>
      </c>
      <c r="I271" s="14">
        <f t="shared" ca="1" si="222"/>
        <v>-3.45</v>
      </c>
      <c r="J271" s="14">
        <f t="shared" ca="1" si="222"/>
        <v>-5.0759999999999996</v>
      </c>
      <c r="K271" s="14">
        <f t="shared" ref="K271:L274" ca="1" si="223">(ABS(G271)+ABS(I271))*SIGN(G271)</f>
        <v>-65.149000000000001</v>
      </c>
      <c r="L271" s="14">
        <f t="shared" ca="1" si="223"/>
        <v>-25.861000000000001</v>
      </c>
      <c r="M271" s="14">
        <f t="shared" ca="1" si="219"/>
        <v>-72.907300000000006</v>
      </c>
      <c r="N271" s="14">
        <f t="shared" ca="1" si="220"/>
        <v>-45.405699999999996</v>
      </c>
      <c r="O271" s="14">
        <f t="shared" ref="O271:O273" ca="1" si="224">F271+M271</f>
        <v>-76.01230000000001</v>
      </c>
      <c r="P271" s="14">
        <f t="shared" ref="P271:P273" ca="1" si="225">F271-M271</f>
        <v>69.802300000000002</v>
      </c>
      <c r="Q271" s="14">
        <f t="shared" ref="Q271:Q273" ca="1" si="226">F271+N271</f>
        <v>-48.510699999999993</v>
      </c>
      <c r="R271" s="14">
        <f t="shared" ref="R271:R273" ca="1" si="227">F271-N271</f>
        <v>42.300699999999999</v>
      </c>
    </row>
    <row r="272" spans="2:18" s="10" customFormat="1" x14ac:dyDescent="0.35">
      <c r="D272" s="12" t="s">
        <v>56</v>
      </c>
      <c r="E272" s="14">
        <f ca="1">E265</f>
        <v>-2.5</v>
      </c>
      <c r="F272" s="14">
        <f t="shared" ref="F272:J273" ca="1" si="228">F265</f>
        <v>-1.98</v>
      </c>
      <c r="G272" s="14">
        <f t="shared" ca="1" si="228"/>
        <v>-13.608000000000001</v>
      </c>
      <c r="H272" s="14">
        <f t="shared" ca="1" si="228"/>
        <v>120.64400000000001</v>
      </c>
      <c r="I272" s="14">
        <f t="shared" ca="1" si="228"/>
        <v>12.058999999999999</v>
      </c>
      <c r="J272" s="14">
        <f t="shared" ca="1" si="228"/>
        <v>17.741</v>
      </c>
      <c r="K272" s="14">
        <f t="shared" ca="1" si="223"/>
        <v>-25.667000000000002</v>
      </c>
      <c r="L272" s="14">
        <f t="shared" ca="1" si="223"/>
        <v>138.38499999999999</v>
      </c>
      <c r="M272" s="14">
        <f t="shared" ca="1" si="219"/>
        <v>-67.182500000000005</v>
      </c>
      <c r="N272" s="14">
        <f t="shared" ca="1" si="220"/>
        <v>146.08509999999998</v>
      </c>
      <c r="O272" s="14">
        <f t="shared" ca="1" si="224"/>
        <v>-69.162500000000009</v>
      </c>
      <c r="P272" s="14">
        <f t="shared" ca="1" si="225"/>
        <v>65.202500000000001</v>
      </c>
      <c r="Q272" s="14">
        <f t="shared" ca="1" si="226"/>
        <v>144.10509999999999</v>
      </c>
      <c r="R272" s="14">
        <f t="shared" ca="1" si="227"/>
        <v>-148.06509999999997</v>
      </c>
    </row>
    <row r="273" spans="1:26" s="10" customFormat="1" x14ac:dyDescent="0.35">
      <c r="D273" s="12" t="s">
        <v>57</v>
      </c>
      <c r="E273" s="14">
        <f ca="1">E266</f>
        <v>3.8479999999999999</v>
      </c>
      <c r="F273" s="14">
        <f t="shared" ca="1" si="228"/>
        <v>2.476</v>
      </c>
      <c r="G273" s="14">
        <f t="shared" ca="1" si="228"/>
        <v>31.815999999999999</v>
      </c>
      <c r="H273" s="14">
        <f t="shared" ca="1" si="228"/>
        <v>10.670999999999999</v>
      </c>
      <c r="I273" s="14">
        <f t="shared" ca="1" si="228"/>
        <v>1.774</v>
      </c>
      <c r="J273" s="14">
        <f t="shared" ca="1" si="228"/>
        <v>2.6110000000000002</v>
      </c>
      <c r="K273" s="14">
        <f t="shared" ca="1" si="223"/>
        <v>33.589999999999996</v>
      </c>
      <c r="L273" s="14">
        <f t="shared" ca="1" si="223"/>
        <v>13.282</v>
      </c>
      <c r="M273" s="14">
        <f t="shared" ca="1" si="219"/>
        <v>37.574599999999997</v>
      </c>
      <c r="N273" s="14">
        <f t="shared" ca="1" si="220"/>
        <v>23.358999999999998</v>
      </c>
      <c r="O273" s="14">
        <f t="shared" ca="1" si="224"/>
        <v>40.050599999999996</v>
      </c>
      <c r="P273" s="14">
        <f t="shared" ca="1" si="225"/>
        <v>-35.098599999999998</v>
      </c>
      <c r="Q273" s="14">
        <f t="shared" ca="1" si="226"/>
        <v>25.834999999999997</v>
      </c>
      <c r="R273" s="14">
        <f t="shared" ca="1" si="227"/>
        <v>-20.882999999999999</v>
      </c>
    </row>
    <row r="274" spans="1:26" s="10" customFormat="1" x14ac:dyDescent="0.35">
      <c r="D274" s="12" t="s">
        <v>12</v>
      </c>
      <c r="E274" s="14">
        <f ca="1">E260+K260</f>
        <v>-800.67</v>
      </c>
      <c r="F274" s="14">
        <f ca="1">F260+L260</f>
        <v>-508.94</v>
      </c>
      <c r="G274" s="14">
        <f t="shared" ref="G274:J274" ca="1" si="229">G260</f>
        <v>-306.73</v>
      </c>
      <c r="H274" s="14">
        <f t="shared" ca="1" si="229"/>
        <v>339.58100000000002</v>
      </c>
      <c r="I274" s="14">
        <f t="shared" ca="1" si="229"/>
        <v>29.203000000000003</v>
      </c>
      <c r="J274" s="14">
        <f t="shared" ca="1" si="229"/>
        <v>42.963000000000001</v>
      </c>
      <c r="K274" s="14">
        <f t="shared" ca="1" si="223"/>
        <v>-335.93299999999999</v>
      </c>
      <c r="L274" s="14">
        <f t="shared" ca="1" si="223"/>
        <v>382.54400000000004</v>
      </c>
      <c r="M274" s="14">
        <f t="shared" ca="1" si="219"/>
        <v>-450.69619999999998</v>
      </c>
      <c r="N274" s="14">
        <f t="shared" ca="1" si="220"/>
        <v>483.32390000000004</v>
      </c>
      <c r="O274" s="14">
        <f ca="1">F274+M274</f>
        <v>-959.63619999999992</v>
      </c>
      <c r="P274" s="14">
        <f ca="1">F274-M274</f>
        <v>-58.243800000000022</v>
      </c>
      <c r="Q274" s="14">
        <f ca="1">F274+N274</f>
        <v>-25.61609999999996</v>
      </c>
      <c r="R274" s="14">
        <f ca="1">F274-N274</f>
        <v>-992.26390000000004</v>
      </c>
    </row>
    <row r="275" spans="1:26" s="10" customFormat="1" x14ac:dyDescent="0.35"/>
    <row r="276" spans="1:26" s="10" customFormat="1" x14ac:dyDescent="0.35">
      <c r="A276" s="12" t="s">
        <v>21</v>
      </c>
      <c r="B276" s="11" t="s">
        <v>60</v>
      </c>
      <c r="C276" s="12" t="s">
        <v>45</v>
      </c>
      <c r="E276" s="15" t="s">
        <v>46</v>
      </c>
      <c r="F276" s="13" t="s">
        <v>65</v>
      </c>
      <c r="G276" s="13" t="s">
        <v>66</v>
      </c>
      <c r="H276" s="13" t="s">
        <v>67</v>
      </c>
      <c r="I276" s="13" t="s">
        <v>68</v>
      </c>
      <c r="J276" s="13" t="s">
        <v>69</v>
      </c>
      <c r="K276" s="15" t="s">
        <v>65</v>
      </c>
      <c r="L276" s="15" t="s">
        <v>66</v>
      </c>
      <c r="M276" s="15" t="s">
        <v>67</v>
      </c>
      <c r="N276" s="15" t="s">
        <v>68</v>
      </c>
      <c r="P276" s="13" t="s">
        <v>46</v>
      </c>
      <c r="Q276" s="13" t="s">
        <v>65</v>
      </c>
      <c r="R276" s="13" t="s">
        <v>66</v>
      </c>
      <c r="S276" s="13" t="s">
        <v>67</v>
      </c>
      <c r="T276" s="13" t="s">
        <v>68</v>
      </c>
      <c r="U276" s="13" t="s">
        <v>13</v>
      </c>
      <c r="V276" s="16" t="s">
        <v>70</v>
      </c>
      <c r="W276" s="7" t="s">
        <v>71</v>
      </c>
      <c r="X276" s="7" t="s">
        <v>72</v>
      </c>
      <c r="Y276" s="8"/>
      <c r="Z276" s="5"/>
    </row>
    <row r="277" spans="1:26" x14ac:dyDescent="0.35">
      <c r="A277" s="1">
        <f ca="1">B244</f>
        <v>27</v>
      </c>
      <c r="D277" s="1" t="s">
        <v>54</v>
      </c>
      <c r="E277" s="17">
        <f ca="1">E263</f>
        <v>-5.3819166666666662</v>
      </c>
      <c r="F277" s="4">
        <f t="shared" ref="F277:I278" ca="1" si="230">O263</f>
        <v>-54.158758333333331</v>
      </c>
      <c r="G277" s="4">
        <f t="shared" ca="1" si="230"/>
        <v>45.594924999999996</v>
      </c>
      <c r="H277" s="18">
        <f t="shared" ca="1" si="230"/>
        <v>102.63868333333335</v>
      </c>
      <c r="I277" s="18">
        <f t="shared" ca="1" si="230"/>
        <v>-111.20251666666667</v>
      </c>
      <c r="J277" s="4">
        <f>INDEX($N$34:$N$45,MATCH(A279,$L$34:$L$45,-1),1)</f>
        <v>209.495</v>
      </c>
      <c r="K277" s="17">
        <f ca="1">MAX(ABS(F277),IF(J277="---",0,0.3*J277))</f>
        <v>62.848500000000001</v>
      </c>
      <c r="L277" s="17">
        <f ca="1">MAX(ABS(G277),IF(J277="---",0,0.3*J277))</f>
        <v>62.848500000000001</v>
      </c>
      <c r="M277" s="17">
        <f ca="1">MAX(ABS(H277),J277)</f>
        <v>209.495</v>
      </c>
      <c r="N277" s="17">
        <f ca="1">MAX(ABS(I277),J277)</f>
        <v>209.495</v>
      </c>
      <c r="O277" s="6" t="s">
        <v>73</v>
      </c>
      <c r="P277" s="19">
        <f ca="1">MAX(E277-$Z245*(1-((0.48*$Z244+E279)/(0.48*$Z244))^2),0)/(($F245-2*$F246)*$O$2)*1000</f>
        <v>0</v>
      </c>
      <c r="Q277" s="19">
        <f ca="1">MAX(K277-$Z245*(1-((0.48*$Z244+K279)/(0.48*$Z244))^2),0)/(($F245-2*$F246)*$O$2)*1000</f>
        <v>0</v>
      </c>
      <c r="R277" s="19">
        <f t="shared" ref="R277:S277" ca="1" si="231">MAX(L277-$Z245*(1-((0.48*$Z244+L279)/(0.48*$Z244))^2),0)/(($F245-2*$F246)*$O$2)*1000</f>
        <v>1.7674097729733567</v>
      </c>
      <c r="S277" s="19">
        <f t="shared" ca="1" si="231"/>
        <v>8.2688618904442155</v>
      </c>
      <c r="T277" s="19">
        <f ca="1">MAX(N277-$Z245*(1-((0.48*$Z244+N279)/(0.48*$Z244))^2),0)/(($F245-2*$F246)*$O$2)*1000</f>
        <v>0</v>
      </c>
      <c r="U277" s="17">
        <f ca="1">MAX(P277:T277)</f>
        <v>8.2688618904442155</v>
      </c>
      <c r="V277" s="49">
        <v>15.7</v>
      </c>
      <c r="W277" s="8">
        <f>2*V277*$O$2/10</f>
        <v>1228.6956521739132</v>
      </c>
      <c r="X277" s="4">
        <f>W277*(F245-2*F246)/200</f>
        <v>380.89565217391311</v>
      </c>
      <c r="Y277" s="1"/>
      <c r="Z277" s="5"/>
    </row>
    <row r="278" spans="1:26" x14ac:dyDescent="0.35">
      <c r="A278" s="12" t="s">
        <v>31</v>
      </c>
      <c r="D278" s="1" t="s">
        <v>55</v>
      </c>
      <c r="E278" s="17">
        <f ca="1">E264</f>
        <v>7.8675833333333332</v>
      </c>
      <c r="F278" s="18">
        <f t="shared" ca="1" si="230"/>
        <v>56.15893333333333</v>
      </c>
      <c r="G278" s="18">
        <f t="shared" ca="1" si="230"/>
        <v>-46.028433333333332</v>
      </c>
      <c r="H278" s="4">
        <f t="shared" ca="1" si="230"/>
        <v>36.746358333333333</v>
      </c>
      <c r="I278" s="4">
        <f t="shared" ca="1" si="230"/>
        <v>-26.615858333333335</v>
      </c>
      <c r="J278" s="4">
        <f>INDEX($O$34:$O$45,MATCH(A279,$L$34:$L$45,-1),1)</f>
        <v>104.78</v>
      </c>
      <c r="K278" s="17">
        <f ca="1">MAX(ABS(F278),J278)</f>
        <v>104.78</v>
      </c>
      <c r="L278" s="17">
        <f ca="1">MAX(ABS(G278),J278)</f>
        <v>104.78</v>
      </c>
      <c r="M278" s="17">
        <f ca="1">MAX(ABS(H278),IF(J278="---",0,0.3*J278))</f>
        <v>36.746358333333333</v>
      </c>
      <c r="N278" s="17">
        <f ca="1">MAX(ABS(I278),IF(J278="---",0,0.3*J278))</f>
        <v>31.433999999999997</v>
      </c>
      <c r="O278" s="6" t="s">
        <v>74</v>
      </c>
      <c r="P278" s="19">
        <f ca="1">MAX(E278-$Z246*(1-((0.48*$Z244+E279)/(0.48*$Z244))^2),0)/(($F244-2*$F246)*$O$2)*1000</f>
        <v>0</v>
      </c>
      <c r="Q278" s="19">
        <f ca="1">MAX(K278-$Z246*(1-((0.48*$Z244+K279)/(0.48*$Z244))^2),0)/(($F244-2*$F246)*$O$2)*1000</f>
        <v>1.0688323705702321</v>
      </c>
      <c r="R278" s="19">
        <f t="shared" ref="R278:T278" ca="1" si="232">MAX(L278-$Z246*(1-((0.48*$Z244+L279)/(0.48*$Z244))^2),0)/(($F244-2*$F246)*$O$2)*1000</f>
        <v>11.177256464615725</v>
      </c>
      <c r="S278" s="19">
        <f t="shared" ca="1" si="232"/>
        <v>3.8261785687375767</v>
      </c>
      <c r="T278" s="19">
        <f t="shared" ca="1" si="232"/>
        <v>0</v>
      </c>
      <c r="U278" s="17">
        <f ca="1">MAX(P278:T278)</f>
        <v>11.177256464615725</v>
      </c>
      <c r="V278" s="49">
        <v>9.36</v>
      </c>
      <c r="W278" s="8">
        <f>2*V278*$O$2/10</f>
        <v>732.52173913043475</v>
      </c>
      <c r="X278" s="4">
        <f>W278*(F244-2*F246)/200</f>
        <v>80.577391304347827</v>
      </c>
      <c r="Y278" s="1"/>
      <c r="Z278" s="5"/>
    </row>
    <row r="279" spans="1:26" x14ac:dyDescent="0.35">
      <c r="A279" s="1">
        <f>B245</f>
        <v>1</v>
      </c>
      <c r="D279" s="1" t="s">
        <v>12</v>
      </c>
      <c r="E279" s="20">
        <f ca="1">E267</f>
        <v>-800.67</v>
      </c>
      <c r="F279" s="8">
        <f ca="1">O267</f>
        <v>-959.63619999999992</v>
      </c>
      <c r="G279" s="8">
        <f ca="1">P267</f>
        <v>-58.243800000000022</v>
      </c>
      <c r="H279" s="8">
        <f ca="1">Q267</f>
        <v>-25.61609999999996</v>
      </c>
      <c r="I279" s="8">
        <f ca="1">R267</f>
        <v>-992.26390000000004</v>
      </c>
      <c r="K279" s="17">
        <f ca="1">F279</f>
        <v>-959.63619999999992</v>
      </c>
      <c r="L279" s="17">
        <f t="shared" ref="L279:N279" ca="1" si="233">G279</f>
        <v>-58.243800000000022</v>
      </c>
      <c r="M279" s="17">
        <f t="shared" ca="1" si="233"/>
        <v>-25.61609999999996</v>
      </c>
      <c r="N279" s="17">
        <f t="shared" ca="1" si="233"/>
        <v>-992.26390000000004</v>
      </c>
    </row>
    <row r="280" spans="1:26" x14ac:dyDescent="0.35">
      <c r="D280" s="7" t="s">
        <v>75</v>
      </c>
      <c r="E280" s="4">
        <f ca="1">($Z245+$X277)*(1-ABS((0.48*$Z244+E279)/(0.48*$Z244+$W277))^(1+1/(1+$W277/$Z244)))</f>
        <v>577.1644467657153</v>
      </c>
      <c r="K280" s="4">
        <f t="shared" ref="K280:N280" ca="1" si="234">($Z245+$X277)*(1-ABS((0.48*$Z244+K279)/(0.48*$Z244+$W277))^(1+1/(1+$W277/$Z244)))</f>
        <v>598.23543198470998</v>
      </c>
      <c r="L280" s="4">
        <f t="shared" ca="1" si="234"/>
        <v>427.28700850707952</v>
      </c>
      <c r="M280" s="4">
        <f t="shared" ca="1" si="234"/>
        <v>418.93910870957654</v>
      </c>
      <c r="N280" s="4">
        <f t="shared" ca="1" si="234"/>
        <v>602.0127947744752</v>
      </c>
    </row>
    <row r="281" spans="1:26" x14ac:dyDescent="0.35">
      <c r="D281" s="7" t="s">
        <v>76</v>
      </c>
      <c r="E281" s="4">
        <f ca="1">($Z246+$X278)*(1-ABS((0.48*$Z244+E279)/(0.48*$Z244+$W278))^(1+1/(1+$W278/$Z244)))</f>
        <v>167.47521725060693</v>
      </c>
      <c r="K281" s="4">
        <f t="shared" ref="K281:N281" ca="1" si="235">($Z246+$X278)*(1-ABS((0.48*$Z244+K279)/(0.48*$Z244+$W278))^(1+1/(1+$W278/$Z244)))</f>
        <v>175.74719200020328</v>
      </c>
      <c r="L281" s="4">
        <f t="shared" ca="1" si="235"/>
        <v>105.13352838232504</v>
      </c>
      <c r="M281" s="4">
        <f t="shared" ca="1" si="235"/>
        <v>101.55578620585322</v>
      </c>
      <c r="N281" s="4">
        <f t="shared" ca="1" si="235"/>
        <v>177.20311277852494</v>
      </c>
    </row>
    <row r="282" spans="1:26" x14ac:dyDescent="0.35">
      <c r="A282" t="str">
        <f ca="1">IF(MAX(E282:N282)&gt;1,"non verificato","verificato")</f>
        <v>non verificato</v>
      </c>
      <c r="D282" s="7" t="s">
        <v>77</v>
      </c>
      <c r="E282" s="3">
        <f ca="1">ABS(E277/E280)^1.5+ABS(E278/E281)^1.5</f>
        <v>1.1082515646869996E-2</v>
      </c>
      <c r="K282" s="3">
        <f t="shared" ref="K282:N282" ca="1" si="236">ABS(K277/K280)^1.5+ABS(K278/K281)^1.5</f>
        <v>0.49439800029034453</v>
      </c>
      <c r="L282" s="3">
        <f t="shared" ca="1" si="236"/>
        <v>1.0513711274956481</v>
      </c>
      <c r="M282" s="3">
        <f t="shared" ca="1" si="236"/>
        <v>0.5712707110262405</v>
      </c>
      <c r="N282" s="3">
        <f t="shared" ca="1" si="236"/>
        <v>0.27999485162548188</v>
      </c>
    </row>
    <row r="284" spans="1:26" x14ac:dyDescent="0.35">
      <c r="B284" s="9" t="s">
        <v>60</v>
      </c>
      <c r="C284" s="1" t="s">
        <v>59</v>
      </c>
      <c r="D284" s="10"/>
      <c r="E284" s="15" t="s">
        <v>46</v>
      </c>
      <c r="F284" s="13" t="s">
        <v>65</v>
      </c>
      <c r="G284" s="13" t="s">
        <v>66</v>
      </c>
      <c r="H284" s="13" t="s">
        <v>67</v>
      </c>
      <c r="I284" s="13" t="s">
        <v>68</v>
      </c>
      <c r="J284" s="13" t="s">
        <v>69</v>
      </c>
      <c r="K284" s="15" t="s">
        <v>65</v>
      </c>
      <c r="L284" s="15" t="s">
        <v>66</v>
      </c>
      <c r="M284" s="15" t="s">
        <v>67</v>
      </c>
      <c r="N284" s="15" t="s">
        <v>68</v>
      </c>
      <c r="O284" s="10"/>
      <c r="P284" s="13" t="s">
        <v>46</v>
      </c>
      <c r="Q284" s="13" t="s">
        <v>65</v>
      </c>
      <c r="R284" s="13" t="s">
        <v>66</v>
      </c>
      <c r="S284" s="13" t="s">
        <v>67</v>
      </c>
      <c r="T284" s="13" t="s">
        <v>68</v>
      </c>
      <c r="U284" s="13" t="s">
        <v>13</v>
      </c>
      <c r="V284" s="16" t="s">
        <v>70</v>
      </c>
      <c r="W284" s="7" t="s">
        <v>71</v>
      </c>
      <c r="X284" s="7" t="s">
        <v>72</v>
      </c>
    </row>
    <row r="285" spans="1:26" x14ac:dyDescent="0.35">
      <c r="D285" s="1" t="s">
        <v>54</v>
      </c>
      <c r="E285" s="17">
        <f ca="1">E270</f>
        <v>2.8690000000000002</v>
      </c>
      <c r="F285" s="4">
        <f t="shared" ref="F285:I286" ca="1" si="237">O270</f>
        <v>174.4008</v>
      </c>
      <c r="G285" s="4">
        <f t="shared" ca="1" si="237"/>
        <v>-169.89479999999998</v>
      </c>
      <c r="H285" s="18">
        <f t="shared" ca="1" si="237"/>
        <v>-373.25670000000002</v>
      </c>
      <c r="I285" s="18">
        <f t="shared" ca="1" si="237"/>
        <v>377.7627</v>
      </c>
      <c r="J285" s="4" t="str">
        <f>INDEX($N$34:$N$45,MATCH(A279,$L$34:$L$45,-1)+1,1)</f>
        <v>---</v>
      </c>
      <c r="K285" s="17">
        <f ca="1">MAX(ABS(F285),IF(J285="---",0,0.3*J285))</f>
        <v>174.4008</v>
      </c>
      <c r="L285" s="17">
        <f ca="1">MAX(ABS(G285),IF(J285="---",0,0.3*J285))</f>
        <v>169.89479999999998</v>
      </c>
      <c r="M285" s="17">
        <f ca="1">MAX(ABS(H285),J285)</f>
        <v>373.25670000000002</v>
      </c>
      <c r="N285" s="17">
        <f ca="1">MAX(ABS(I285),J285)</f>
        <v>377.7627</v>
      </c>
      <c r="O285" s="6" t="s">
        <v>73</v>
      </c>
      <c r="P285" s="19">
        <f t="shared" ref="P285" ca="1" si="238">MAX(E285-$Z245*(1-((0.48*$Z244+E287)/(0.48*$Z244))^2),0)/(($F245-2*$F246)*$O$2)*1000</f>
        <v>0</v>
      </c>
      <c r="Q285" s="19">
        <f ca="1">MAX(K285-$Z245*(1-((0.48*$Z244+K287)/(0.48*$Z244))^2),0)/(($F245-2*$F246)*$O$2)*1000</f>
        <v>0</v>
      </c>
      <c r="R285" s="19">
        <f ca="1">MAX(L285-$Z245*(1-((0.48*$Z244+L287)/(0.48*$Z244))^2),0)/(($F245-2*$F246)*$O$2)*1000</f>
        <v>6.1797124611453986</v>
      </c>
      <c r="S285" s="19">
        <f ca="1">MAX(M285-$Z245*(1-((0.48*$Z244+M287)/(0.48*$Z244))^2),0)/(($F245-2*$F246)*$O$2)*1000</f>
        <v>15.018896119834896</v>
      </c>
      <c r="T285" s="19">
        <f ca="1">MAX(N285-$Z245*(1-((0.48*$Z244+N287)/(0.48*$Z244))^2),0)/(($F245-2*$F246)*$O$2)*1000</f>
        <v>6.2293969093475088</v>
      </c>
      <c r="U285" s="17">
        <f ca="1">MAX(P285:T285)</f>
        <v>15.018896119834896</v>
      </c>
      <c r="V285" s="49">
        <v>15.7</v>
      </c>
      <c r="W285" s="8">
        <f>2*V285*$O$2/10</f>
        <v>1228.6956521739132</v>
      </c>
      <c r="X285" s="4">
        <f>W285*(F245-2*F246)/200</f>
        <v>380.89565217391311</v>
      </c>
    </row>
    <row r="286" spans="1:26" x14ac:dyDescent="0.35">
      <c r="D286" s="1" t="s">
        <v>55</v>
      </c>
      <c r="E286" s="17">
        <f ca="1">E271</f>
        <v>-4.8310000000000004</v>
      </c>
      <c r="F286" s="18">
        <f t="shared" ca="1" si="237"/>
        <v>-76.01230000000001</v>
      </c>
      <c r="G286" s="18">
        <f t="shared" ca="1" si="237"/>
        <v>69.802300000000002</v>
      </c>
      <c r="H286" s="4">
        <f t="shared" ca="1" si="237"/>
        <v>-48.510699999999993</v>
      </c>
      <c r="I286" s="4">
        <f t="shared" ca="1" si="237"/>
        <v>42.300699999999999</v>
      </c>
      <c r="J286" s="4" t="str">
        <f>INDEX($O$34:$O$45,MATCH(A279,$L$34:$L$45,-1)+1,1)</f>
        <v>---</v>
      </c>
      <c r="K286" s="17">
        <f ca="1">MAX(ABS(F286),J286)</f>
        <v>76.01230000000001</v>
      </c>
      <c r="L286" s="17">
        <f ca="1">MAX(ABS(G286),J286)</f>
        <v>69.802300000000002</v>
      </c>
      <c r="M286" s="17">
        <f ca="1">MAX(ABS(H286),IF(J286="---",0,0.3*J286))</f>
        <v>48.510699999999993</v>
      </c>
      <c r="N286" s="17">
        <f ca="1">MAX(ABS(I286),IF(J286="---",0,0.3*J286))</f>
        <v>42.300699999999999</v>
      </c>
      <c r="O286" s="6" t="s">
        <v>74</v>
      </c>
      <c r="P286" s="19">
        <f t="shared" ref="P286" ca="1" si="239">MAX(E286-$Z246*(1-((0.48*$Z244+E287)/(0.48*$Z244))^2),0)/(($F244-2*$F246)*$O$2)*1000</f>
        <v>0</v>
      </c>
      <c r="Q286" s="19">
        <f ca="1">MAX(K286-$Z246*(1-((0.48*$Z244+K287)/(0.48*$Z244))^2),0)/(($F244-2*$F246)*$O$2)*1000</f>
        <v>0</v>
      </c>
      <c r="R286" s="19">
        <f ca="1">MAX(L286-$Z246*(1-((0.48*$Z244+L287)/(0.48*$Z244))^2),0)/(($F244-2*$F246)*$O$2)*1000</f>
        <v>7.1141903029995657</v>
      </c>
      <c r="S286" s="19">
        <f ca="1">MAX(M286-$Z246*(1-((0.48*$Z244+M287)/(0.48*$Z244))^2),0)/(($F244-2*$F246)*$O$2)*1000</f>
        <v>5.1927435098150161</v>
      </c>
      <c r="T286" s="19">
        <f ca="1">MAX(N286-$Z246*(1-((0.48*$Z244+N287)/(0.48*$Z244))^2),0)/(($F244-2*$F246)*$O$2)*1000</f>
        <v>0</v>
      </c>
      <c r="U286" s="17">
        <f ca="1">MAX(P286:T286)</f>
        <v>7.1141903029995657</v>
      </c>
      <c r="V286" s="49">
        <v>9.36</v>
      </c>
      <c r="W286" s="8">
        <f>2*V286*$O$2/10</f>
        <v>732.52173913043475</v>
      </c>
      <c r="X286" s="4">
        <f>W286*(F244-2*F246)/200</f>
        <v>80.577391304347827</v>
      </c>
    </row>
    <row r="287" spans="1:26" x14ac:dyDescent="0.35">
      <c r="D287" s="1" t="s">
        <v>12</v>
      </c>
      <c r="E287" s="20">
        <f ca="1">E274</f>
        <v>-800.67</v>
      </c>
      <c r="F287" s="8">
        <f ca="1">O274</f>
        <v>-959.63619999999992</v>
      </c>
      <c r="G287" s="8">
        <f ca="1">P274</f>
        <v>-58.243800000000022</v>
      </c>
      <c r="H287" s="8">
        <f ca="1">Q274</f>
        <v>-25.61609999999996</v>
      </c>
      <c r="I287" s="8">
        <f ca="1">R274</f>
        <v>-992.26390000000004</v>
      </c>
      <c r="K287" s="17">
        <f ca="1">F287</f>
        <v>-959.63619999999992</v>
      </c>
      <c r="L287" s="17">
        <f t="shared" ref="L287:N287" ca="1" si="240">G287</f>
        <v>-58.243800000000022</v>
      </c>
      <c r="M287" s="17">
        <f t="shared" ca="1" si="240"/>
        <v>-25.61609999999996</v>
      </c>
      <c r="N287" s="17">
        <f t="shared" ca="1" si="240"/>
        <v>-992.26390000000004</v>
      </c>
    </row>
    <row r="288" spans="1:26" x14ac:dyDescent="0.35">
      <c r="D288" s="7" t="s">
        <v>75</v>
      </c>
      <c r="E288" s="4">
        <f ca="1">($Z245+$X285)*(1-ABS((0.48*$Z244+E287)/(0.48*$Z244+$W285))^(1+1/(1+$W285/$Z244)))</f>
        <v>577.1644467657153</v>
      </c>
      <c r="K288" s="4">
        <f t="shared" ref="K288:N288" ca="1" si="241">($Z245+$X285)*(1-ABS((0.48*$Z244+K287)/(0.48*$Z244+$W285))^(1+1/(1+$W285/$Z244)))</f>
        <v>598.23543198470998</v>
      </c>
      <c r="L288" s="4">
        <f t="shared" ca="1" si="241"/>
        <v>427.28700850707952</v>
      </c>
      <c r="M288" s="4">
        <f t="shared" ca="1" si="241"/>
        <v>418.93910870957654</v>
      </c>
      <c r="N288" s="4">
        <f t="shared" ca="1" si="241"/>
        <v>602.0127947744752</v>
      </c>
    </row>
    <row r="289" spans="1:27" x14ac:dyDescent="0.35">
      <c r="D289" s="7" t="s">
        <v>76</v>
      </c>
      <c r="E289" s="4">
        <f ca="1">($Z246+$X286)*(1-ABS((0.48*$Z244+E287)/(0.48*$Z244+$W286))^(1+1/(1+$W286/$Z244)))</f>
        <v>167.47521725060693</v>
      </c>
      <c r="K289" s="4">
        <f t="shared" ref="K289:N289" ca="1" si="242">($Z246+$X286)*(1-ABS((0.48*$Z244+K287)/(0.48*$Z244+$W286))^(1+1/(1+$W286/$Z244)))</f>
        <v>175.74719200020328</v>
      </c>
      <c r="L289" s="4">
        <f t="shared" ca="1" si="242"/>
        <v>105.13352838232504</v>
      </c>
      <c r="M289" s="4">
        <f t="shared" ca="1" si="242"/>
        <v>101.55578620585322</v>
      </c>
      <c r="N289" s="4">
        <f t="shared" ca="1" si="242"/>
        <v>177.20311277852494</v>
      </c>
    </row>
    <row r="290" spans="1:27" x14ac:dyDescent="0.35">
      <c r="A290" t="str">
        <f ca="1">IF(MAX(E290:N290)&gt;1,"non verificato","verificato")</f>
        <v>non verificato</v>
      </c>
      <c r="D290" s="7" t="s">
        <v>77</v>
      </c>
      <c r="E290" s="3">
        <f ca="1">ABS(E285/E288)^1.5+ABS(E286/E289)^1.5</f>
        <v>5.2497179320769713E-3</v>
      </c>
      <c r="K290" s="3">
        <f t="shared" ref="K290:N290" ca="1" si="243">ABS(K285/K288)^1.5+ABS(K286/K289)^1.5</f>
        <v>0.44184521498793616</v>
      </c>
      <c r="L290" s="3">
        <f t="shared" ca="1" si="243"/>
        <v>0.7917152964743176</v>
      </c>
      <c r="M290" s="3">
        <f t="shared" ca="1" si="243"/>
        <v>1.1711197053022626</v>
      </c>
      <c r="N290" s="3">
        <f t="shared" ca="1" si="243"/>
        <v>0.61370391741751917</v>
      </c>
    </row>
    <row r="291" spans="1:27" x14ac:dyDescent="0.35">
      <c r="A291" s="35"/>
      <c r="B291" s="35"/>
      <c r="C291" s="35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5"/>
      <c r="Z291" s="35"/>
      <c r="AA291" s="35"/>
    </row>
    <row r="293" spans="1:27" x14ac:dyDescent="0.35">
      <c r="A293" t="s">
        <v>21</v>
      </c>
      <c r="B293" s="1">
        <f ca="1">$A$5</f>
        <v>27</v>
      </c>
      <c r="D293" t="s">
        <v>22</v>
      </c>
      <c r="E293" s="1" t="s">
        <v>23</v>
      </c>
      <c r="F293" s="46">
        <v>30</v>
      </c>
      <c r="G293" t="s">
        <v>24</v>
      </c>
      <c r="H293" t="s">
        <v>25</v>
      </c>
      <c r="L293" t="s">
        <v>26</v>
      </c>
      <c r="M293" s="46">
        <v>30</v>
      </c>
      <c r="N293" t="s">
        <v>24</v>
      </c>
      <c r="O293" t="s">
        <v>27</v>
      </c>
      <c r="V293" t="s">
        <v>28</v>
      </c>
      <c r="W293" s="1">
        <f ca="1">MATCH(B294,$C$5:$C$27,-1)</f>
        <v>17</v>
      </c>
      <c r="Y293" s="7" t="s">
        <v>29</v>
      </c>
      <c r="Z293" s="8">
        <f>F293*F294*$O$1/10</f>
        <v>2975</v>
      </c>
      <c r="AA293" s="5" t="s">
        <v>30</v>
      </c>
    </row>
    <row r="294" spans="1:27" x14ac:dyDescent="0.35">
      <c r="A294" t="s">
        <v>31</v>
      </c>
      <c r="B294" s="51">
        <f>MAX(1,B245-1)</f>
        <v>1</v>
      </c>
      <c r="E294" s="1" t="s">
        <v>32</v>
      </c>
      <c r="F294" s="46">
        <v>70</v>
      </c>
      <c r="G294" t="s">
        <v>24</v>
      </c>
      <c r="H294" t="s">
        <v>33</v>
      </c>
      <c r="L294" t="s">
        <v>34</v>
      </c>
      <c r="M294" s="46">
        <v>0</v>
      </c>
      <c r="N294" t="s">
        <v>24</v>
      </c>
      <c r="O294" t="s">
        <v>35</v>
      </c>
      <c r="Y294" s="7" t="s">
        <v>36</v>
      </c>
      <c r="Z294" s="1">
        <f>0.12*Z293*F294/100</f>
        <v>249.9</v>
      </c>
      <c r="AA294" s="5" t="s">
        <v>37</v>
      </c>
    </row>
    <row r="295" spans="1:27" x14ac:dyDescent="0.35">
      <c r="B295" s="53" t="str">
        <f>IF(B294=B245,"duplicato","")</f>
        <v>duplicato</v>
      </c>
      <c r="E295" s="1" t="s">
        <v>38</v>
      </c>
      <c r="F295" s="46">
        <v>4</v>
      </c>
      <c r="G295" t="s">
        <v>24</v>
      </c>
      <c r="H295" t="s">
        <v>39</v>
      </c>
      <c r="L295" t="s">
        <v>40</v>
      </c>
      <c r="M295" s="48">
        <v>360</v>
      </c>
      <c r="N295" t="s">
        <v>24</v>
      </c>
      <c r="O295" t="s">
        <v>41</v>
      </c>
      <c r="Y295" s="7" t="s">
        <v>42</v>
      </c>
      <c r="Z295" s="1">
        <f>0.12*Z293*F293/100</f>
        <v>107.1</v>
      </c>
      <c r="AA295" s="5" t="s">
        <v>37</v>
      </c>
    </row>
    <row r="297" spans="1:27" x14ac:dyDescent="0.35">
      <c r="A297" t="s">
        <v>43</v>
      </c>
      <c r="B297" s="9" t="s">
        <v>44</v>
      </c>
      <c r="C297" s="1" t="s">
        <v>45</v>
      </c>
      <c r="E297" s="2" t="s">
        <v>46</v>
      </c>
      <c r="F297" s="2" t="s">
        <v>47</v>
      </c>
      <c r="G297" s="2" t="s">
        <v>48</v>
      </c>
      <c r="H297" s="2" t="s">
        <v>49</v>
      </c>
      <c r="I297" s="2" t="s">
        <v>50</v>
      </c>
      <c r="J297" s="2" t="s">
        <v>51</v>
      </c>
      <c r="K297" s="2" t="s">
        <v>52</v>
      </c>
      <c r="L297" s="2" t="s">
        <v>53</v>
      </c>
    </row>
    <row r="298" spans="1:27" x14ac:dyDescent="0.35">
      <c r="D298" s="1" t="s">
        <v>54</v>
      </c>
      <c r="E298" s="4">
        <f t="shared" ref="E298:J298" ca="1" si="244">INDEX(O$5:O$27,$W293,1)</f>
        <v>-6.1319999999999997</v>
      </c>
      <c r="F298" s="4">
        <f t="shared" ca="1" si="244"/>
        <v>-4.8760000000000003</v>
      </c>
      <c r="G298" s="4">
        <f t="shared" ca="1" si="244"/>
        <v>-14.945</v>
      </c>
      <c r="H298" s="4">
        <f t="shared" ca="1" si="244"/>
        <v>124.441</v>
      </c>
      <c r="I298" s="4">
        <f t="shared" ca="1" si="244"/>
        <v>12.337999999999999</v>
      </c>
      <c r="J298" s="4">
        <f t="shared" ca="1" si="244"/>
        <v>18.152000000000001</v>
      </c>
    </row>
    <row r="299" spans="1:27" x14ac:dyDescent="0.35">
      <c r="D299" s="1" t="s">
        <v>55</v>
      </c>
      <c r="E299" s="4">
        <f t="shared" ref="E299:J299" ca="1" si="245">INDEX(E$5:E$27,$W293,1)</f>
        <v>9.0220000000000002</v>
      </c>
      <c r="F299" s="4">
        <f t="shared" ca="1" si="245"/>
        <v>5.8079999999999998</v>
      </c>
      <c r="G299" s="4">
        <f t="shared" ca="1" si="245"/>
        <v>52.841999999999999</v>
      </c>
      <c r="H299" s="4">
        <f t="shared" ca="1" si="245"/>
        <v>17.632000000000001</v>
      </c>
      <c r="I299" s="4">
        <f t="shared" ca="1" si="245"/>
        <v>2.9380000000000002</v>
      </c>
      <c r="J299" s="4">
        <f t="shared" ca="1" si="245"/>
        <v>4.3230000000000004</v>
      </c>
    </row>
    <row r="300" spans="1:27" x14ac:dyDescent="0.35">
      <c r="D300" s="1" t="s">
        <v>56</v>
      </c>
      <c r="E300" s="4">
        <f t="shared" ref="E300:J300" ca="1" si="246">INDEX(O$5:O$27,$W293+2,1)</f>
        <v>-2.5</v>
      </c>
      <c r="F300" s="4">
        <f t="shared" ca="1" si="246"/>
        <v>-1.98</v>
      </c>
      <c r="G300" s="4">
        <f t="shared" ca="1" si="246"/>
        <v>-13.608000000000001</v>
      </c>
      <c r="H300" s="4">
        <f t="shared" ca="1" si="246"/>
        <v>120.64400000000001</v>
      </c>
      <c r="I300" s="4">
        <f t="shared" ca="1" si="246"/>
        <v>12.058999999999999</v>
      </c>
      <c r="J300" s="4">
        <f t="shared" ca="1" si="246"/>
        <v>17.741</v>
      </c>
    </row>
    <row r="301" spans="1:27" x14ac:dyDescent="0.35">
      <c r="D301" s="1" t="s">
        <v>57</v>
      </c>
      <c r="E301" s="4">
        <f t="shared" ref="E301:J301" ca="1" si="247">INDEX(E$5:E$27,$W293+2,1)</f>
        <v>3.8479999999999999</v>
      </c>
      <c r="F301" s="4">
        <f t="shared" ca="1" si="247"/>
        <v>2.476</v>
      </c>
      <c r="G301" s="4">
        <f t="shared" ca="1" si="247"/>
        <v>31.815999999999999</v>
      </c>
      <c r="H301" s="4">
        <f t="shared" ca="1" si="247"/>
        <v>10.670999999999999</v>
      </c>
      <c r="I301" s="4">
        <f t="shared" ca="1" si="247"/>
        <v>1.774</v>
      </c>
      <c r="J301" s="4">
        <f t="shared" ca="1" si="247"/>
        <v>2.6110000000000002</v>
      </c>
      <c r="M301" t="s">
        <v>107</v>
      </c>
    </row>
    <row r="302" spans="1:27" x14ac:dyDescent="0.35">
      <c r="D302" s="1" t="s">
        <v>12</v>
      </c>
      <c r="E302" s="4">
        <f t="shared" ref="E302:J302" ca="1" si="248">INDEX(Y$5:Y$27,$W293+3,1)</f>
        <v>-800.67</v>
      </c>
      <c r="F302" s="4">
        <f t="shared" ca="1" si="248"/>
        <v>-508.94</v>
      </c>
      <c r="G302" s="4">
        <f t="shared" ca="1" si="248"/>
        <v>-306.73</v>
      </c>
      <c r="H302" s="4">
        <f t="shared" ca="1" si="248"/>
        <v>339.58100000000002</v>
      </c>
      <c r="I302" s="4">
        <f t="shared" ca="1" si="248"/>
        <v>29.203000000000003</v>
      </c>
      <c r="J302" s="4">
        <f t="shared" ca="1" si="248"/>
        <v>42.963000000000001</v>
      </c>
      <c r="K302" s="4">
        <f>L302*1.3</f>
        <v>0</v>
      </c>
      <c r="L302" s="49">
        <f>IF(B295="duplicato",L253,L260)</f>
        <v>0</v>
      </c>
      <c r="M302" t="s">
        <v>58</v>
      </c>
    </row>
    <row r="303" spans="1:27" x14ac:dyDescent="0.35">
      <c r="M303" t="s">
        <v>103</v>
      </c>
    </row>
    <row r="304" spans="1:27" x14ac:dyDescent="0.35">
      <c r="B304" s="9" t="s">
        <v>44</v>
      </c>
      <c r="C304" s="1" t="s">
        <v>59</v>
      </c>
      <c r="E304" s="2" t="s">
        <v>46</v>
      </c>
      <c r="F304" s="2" t="s">
        <v>47</v>
      </c>
      <c r="G304" s="2" t="s">
        <v>48</v>
      </c>
      <c r="H304" s="2" t="s">
        <v>49</v>
      </c>
      <c r="I304" s="2" t="s">
        <v>50</v>
      </c>
      <c r="J304" s="2" t="s">
        <v>51</v>
      </c>
      <c r="K304" s="2" t="s">
        <v>52</v>
      </c>
      <c r="L304" s="2" t="s">
        <v>53</v>
      </c>
    </row>
    <row r="305" spans="2:18" x14ac:dyDescent="0.35">
      <c r="D305" s="1" t="s">
        <v>54</v>
      </c>
      <c r="E305" s="4">
        <f t="shared" ref="E305:J305" ca="1" si="249">INDEX(O$5:O$27,$W293+1,1)</f>
        <v>2.8690000000000002</v>
      </c>
      <c r="F305" s="4">
        <f t="shared" ca="1" si="249"/>
        <v>2.2530000000000001</v>
      </c>
      <c r="G305" s="4">
        <f t="shared" ca="1" si="249"/>
        <v>34.305999999999997</v>
      </c>
      <c r="H305" s="4">
        <f t="shared" ca="1" si="249"/>
        <v>-310.18</v>
      </c>
      <c r="I305" s="4">
        <f t="shared" ca="1" si="249"/>
        <v>-31.073</v>
      </c>
      <c r="J305" s="4">
        <f t="shared" ca="1" si="249"/>
        <v>-45.716000000000001</v>
      </c>
    </row>
    <row r="306" spans="2:18" x14ac:dyDescent="0.35">
      <c r="D306" s="1" t="s">
        <v>55</v>
      </c>
      <c r="E306" s="4">
        <f t="shared" ref="E306:J306" ca="1" si="250">INDEX(E$5:E$27,$W293+1,1)</f>
        <v>-4.8310000000000004</v>
      </c>
      <c r="F306" s="4">
        <f t="shared" ca="1" si="250"/>
        <v>-3.105</v>
      </c>
      <c r="G306" s="4">
        <f t="shared" ca="1" si="250"/>
        <v>-61.698999999999998</v>
      </c>
      <c r="H306" s="4">
        <f t="shared" ca="1" si="250"/>
        <v>-20.785</v>
      </c>
      <c r="I306" s="4">
        <f t="shared" ca="1" si="250"/>
        <v>-3.45</v>
      </c>
      <c r="J306" s="4">
        <f t="shared" ca="1" si="250"/>
        <v>-5.0759999999999996</v>
      </c>
    </row>
    <row r="307" spans="2:18" x14ac:dyDescent="0.35">
      <c r="D307" s="1" t="s">
        <v>56</v>
      </c>
      <c r="E307" s="4">
        <f ca="1">E300</f>
        <v>-2.5</v>
      </c>
      <c r="F307" s="4">
        <f t="shared" ref="F307:J309" ca="1" si="251">F300</f>
        <v>-1.98</v>
      </c>
      <c r="G307" s="4">
        <f t="shared" ca="1" si="251"/>
        <v>-13.608000000000001</v>
      </c>
      <c r="H307" s="4">
        <f t="shared" ca="1" si="251"/>
        <v>120.64400000000001</v>
      </c>
      <c r="I307" s="4">
        <f t="shared" ca="1" si="251"/>
        <v>12.058999999999999</v>
      </c>
      <c r="J307" s="4">
        <f t="shared" ca="1" si="251"/>
        <v>17.741</v>
      </c>
    </row>
    <row r="308" spans="2:18" x14ac:dyDescent="0.35">
      <c r="D308" s="1" t="s">
        <v>57</v>
      </c>
      <c r="E308" s="4">
        <f ca="1">E301</f>
        <v>3.8479999999999999</v>
      </c>
      <c r="F308" s="4">
        <f t="shared" ca="1" si="251"/>
        <v>2.476</v>
      </c>
      <c r="G308" s="4">
        <f t="shared" ca="1" si="251"/>
        <v>31.815999999999999</v>
      </c>
      <c r="H308" s="4">
        <f t="shared" ca="1" si="251"/>
        <v>10.670999999999999</v>
      </c>
      <c r="I308" s="4">
        <f t="shared" ca="1" si="251"/>
        <v>1.774</v>
      </c>
      <c r="J308" s="4">
        <f t="shared" ca="1" si="251"/>
        <v>2.6110000000000002</v>
      </c>
    </row>
    <row r="309" spans="2:18" x14ac:dyDescent="0.35">
      <c r="D309" s="1" t="s">
        <v>12</v>
      </c>
      <c r="E309" s="4">
        <f ca="1">E302</f>
        <v>-800.67</v>
      </c>
      <c r="F309" s="4">
        <f t="shared" ca="1" si="251"/>
        <v>-508.94</v>
      </c>
      <c r="G309" s="4">
        <f t="shared" ca="1" si="251"/>
        <v>-306.73</v>
      </c>
      <c r="H309" s="4">
        <f t="shared" ca="1" si="251"/>
        <v>339.58100000000002</v>
      </c>
      <c r="I309" s="4">
        <f t="shared" ca="1" si="251"/>
        <v>29.203000000000003</v>
      </c>
      <c r="J309" s="4">
        <f t="shared" ca="1" si="251"/>
        <v>42.963000000000001</v>
      </c>
      <c r="K309" s="4">
        <f>L309*1.3</f>
        <v>0</v>
      </c>
      <c r="L309" s="49">
        <f>-F293*F294*(M295-(M293+M294))*$W$1/1000000+L302</f>
        <v>0</v>
      </c>
    </row>
    <row r="311" spans="2:18" s="10" customFormat="1" x14ac:dyDescent="0.35">
      <c r="B311" s="11" t="s">
        <v>60</v>
      </c>
      <c r="C311" s="12" t="s">
        <v>45</v>
      </c>
      <c r="E311" s="13" t="s">
        <v>46</v>
      </c>
      <c r="F311" s="13" t="s">
        <v>47</v>
      </c>
      <c r="G311" s="13" t="s">
        <v>48</v>
      </c>
      <c r="H311" s="13" t="s">
        <v>49</v>
      </c>
      <c r="I311" s="13" t="s">
        <v>50</v>
      </c>
      <c r="J311" s="13" t="s">
        <v>51</v>
      </c>
      <c r="K311" s="13" t="s">
        <v>61</v>
      </c>
      <c r="L311" s="13" t="s">
        <v>62</v>
      </c>
      <c r="M311" s="13" t="s">
        <v>63</v>
      </c>
      <c r="N311" s="13" t="s">
        <v>64</v>
      </c>
      <c r="O311" s="13" t="s">
        <v>65</v>
      </c>
      <c r="P311" s="13" t="s">
        <v>66</v>
      </c>
      <c r="Q311" s="13" t="s">
        <v>67</v>
      </c>
      <c r="R311" s="13" t="s">
        <v>68</v>
      </c>
    </row>
    <row r="312" spans="2:18" s="10" customFormat="1" x14ac:dyDescent="0.35">
      <c r="D312" s="12" t="s">
        <v>54</v>
      </c>
      <c r="E312" s="14">
        <f t="shared" ref="E312:F312" ca="1" si="252">E298-(E298-E305)/$M295*$M293</f>
        <v>-5.3819166666666662</v>
      </c>
      <c r="F312" s="14">
        <f t="shared" ca="1" si="252"/>
        <v>-4.2819166666666666</v>
      </c>
      <c r="G312" s="14">
        <f ca="1">G298-(G298-G305)/$M295*$M293</f>
        <v>-10.84075</v>
      </c>
      <c r="H312" s="14">
        <f t="shared" ref="H312:J312" ca="1" si="253">H298-(H298-H305)/$M295*$M293</f>
        <v>88.222583333333347</v>
      </c>
      <c r="I312" s="14">
        <f t="shared" ca="1" si="253"/>
        <v>8.7204166666666652</v>
      </c>
      <c r="J312" s="14">
        <f t="shared" ca="1" si="253"/>
        <v>12.829666666666668</v>
      </c>
      <c r="K312" s="14">
        <f ca="1">(ABS(G312)+ABS(I312))*SIGN(G312)</f>
        <v>-19.561166666666665</v>
      </c>
      <c r="L312" s="14">
        <f ca="1">(ABS(H312)+ABS(J312))*SIGN(H312)</f>
        <v>101.05225000000002</v>
      </c>
      <c r="M312" s="14">
        <f ca="1">(ABS(K312)+0.3*ABS(L312))*SIGN(K312)</f>
        <v>-49.876841666666664</v>
      </c>
      <c r="N312" s="14">
        <f t="shared" ref="N312:N316" ca="1" si="254">(ABS(L312)+0.3*ABS(K312))*SIGN(L312)</f>
        <v>106.92060000000001</v>
      </c>
      <c r="O312" s="14">
        <f ca="1">F312+M312</f>
        <v>-54.158758333333331</v>
      </c>
      <c r="P312" s="14">
        <f ca="1">F312-M312</f>
        <v>45.594924999999996</v>
      </c>
      <c r="Q312" s="14">
        <f ca="1">F312+N312</f>
        <v>102.63868333333335</v>
      </c>
      <c r="R312" s="14">
        <f ca="1">F312-N312</f>
        <v>-111.20251666666667</v>
      </c>
    </row>
    <row r="313" spans="2:18" s="10" customFormat="1" x14ac:dyDescent="0.35">
      <c r="D313" s="12" t="s">
        <v>55</v>
      </c>
      <c r="E313" s="14">
        <f t="shared" ref="E313:F313" ca="1" si="255">E299-(E299-E306)/$M295*$M293</f>
        <v>7.8675833333333332</v>
      </c>
      <c r="F313" s="14">
        <f t="shared" ca="1" si="255"/>
        <v>5.0652499999999998</v>
      </c>
      <c r="G313" s="14">
        <f ca="1">G299-(G299-G306)/$M295*$M293</f>
        <v>43.296916666666661</v>
      </c>
      <c r="H313" s="14">
        <f t="shared" ref="H313:J313" ca="1" si="256">H299-(H299-H306)/$M295*$M293</f>
        <v>14.430583333333335</v>
      </c>
      <c r="I313" s="14">
        <f t="shared" ca="1" si="256"/>
        <v>2.4056666666666668</v>
      </c>
      <c r="J313" s="14">
        <f t="shared" ca="1" si="256"/>
        <v>3.5397500000000002</v>
      </c>
      <c r="K313" s="14">
        <f t="shared" ref="K313:L316" ca="1" si="257">(ABS(G313)+ABS(I313))*SIGN(G313)</f>
        <v>45.70258333333333</v>
      </c>
      <c r="L313" s="14">
        <f t="shared" ca="1" si="257"/>
        <v>17.970333333333336</v>
      </c>
      <c r="M313" s="14">
        <f t="shared" ref="M313:M316" ca="1" si="258">(ABS(K313)+0.3*ABS(L313))*SIGN(K313)</f>
        <v>51.093683333333331</v>
      </c>
      <c r="N313" s="14">
        <f t="shared" ca="1" si="254"/>
        <v>31.681108333333334</v>
      </c>
      <c r="O313" s="14">
        <f t="shared" ref="O313:O315" ca="1" si="259">F313+M313</f>
        <v>56.15893333333333</v>
      </c>
      <c r="P313" s="14">
        <f t="shared" ref="P313:P315" ca="1" si="260">F313-M313</f>
        <v>-46.028433333333332</v>
      </c>
      <c r="Q313" s="14">
        <f t="shared" ref="Q313:Q315" ca="1" si="261">F313+N313</f>
        <v>36.746358333333333</v>
      </c>
      <c r="R313" s="14">
        <f t="shared" ref="R313:R315" ca="1" si="262">F313-N313</f>
        <v>-26.615858333333335</v>
      </c>
    </row>
    <row r="314" spans="2:18" s="10" customFormat="1" x14ac:dyDescent="0.35">
      <c r="D314" s="12" t="s">
        <v>56</v>
      </c>
      <c r="E314" s="14">
        <f t="shared" ref="E314:J316" ca="1" si="263">E300</f>
        <v>-2.5</v>
      </c>
      <c r="F314" s="14">
        <f t="shared" ca="1" si="263"/>
        <v>-1.98</v>
      </c>
      <c r="G314" s="14">
        <f t="shared" ca="1" si="263"/>
        <v>-13.608000000000001</v>
      </c>
      <c r="H314" s="14">
        <f t="shared" ca="1" si="263"/>
        <v>120.64400000000001</v>
      </c>
      <c r="I314" s="14">
        <f t="shared" ca="1" si="263"/>
        <v>12.058999999999999</v>
      </c>
      <c r="J314" s="14">
        <f t="shared" ca="1" si="263"/>
        <v>17.741</v>
      </c>
      <c r="K314" s="14">
        <f t="shared" ca="1" si="257"/>
        <v>-25.667000000000002</v>
      </c>
      <c r="L314" s="14">
        <f t="shared" ca="1" si="257"/>
        <v>138.38499999999999</v>
      </c>
      <c r="M314" s="14">
        <f t="shared" ca="1" si="258"/>
        <v>-67.182500000000005</v>
      </c>
      <c r="N314" s="14">
        <f t="shared" ca="1" si="254"/>
        <v>146.08509999999998</v>
      </c>
      <c r="O314" s="14">
        <f t="shared" ca="1" si="259"/>
        <v>-69.162500000000009</v>
      </c>
      <c r="P314" s="14">
        <f t="shared" ca="1" si="260"/>
        <v>65.202500000000001</v>
      </c>
      <c r="Q314" s="14">
        <f t="shared" ca="1" si="261"/>
        <v>144.10509999999999</v>
      </c>
      <c r="R314" s="14">
        <f t="shared" ca="1" si="262"/>
        <v>-148.06509999999997</v>
      </c>
    </row>
    <row r="315" spans="2:18" s="10" customFormat="1" x14ac:dyDescent="0.35">
      <c r="D315" s="12" t="s">
        <v>57</v>
      </c>
      <c r="E315" s="14">
        <f t="shared" ca="1" si="263"/>
        <v>3.8479999999999999</v>
      </c>
      <c r="F315" s="14">
        <f t="shared" ca="1" si="263"/>
        <v>2.476</v>
      </c>
      <c r="G315" s="14">
        <f t="shared" ca="1" si="263"/>
        <v>31.815999999999999</v>
      </c>
      <c r="H315" s="14">
        <f t="shared" ca="1" si="263"/>
        <v>10.670999999999999</v>
      </c>
      <c r="I315" s="14">
        <f t="shared" ca="1" si="263"/>
        <v>1.774</v>
      </c>
      <c r="J315" s="14">
        <f t="shared" ca="1" si="263"/>
        <v>2.6110000000000002</v>
      </c>
      <c r="K315" s="14">
        <f t="shared" ca="1" si="257"/>
        <v>33.589999999999996</v>
      </c>
      <c r="L315" s="14">
        <f t="shared" ca="1" si="257"/>
        <v>13.282</v>
      </c>
      <c r="M315" s="14">
        <f t="shared" ca="1" si="258"/>
        <v>37.574599999999997</v>
      </c>
      <c r="N315" s="14">
        <f t="shared" ca="1" si="254"/>
        <v>23.358999999999998</v>
      </c>
      <c r="O315" s="14">
        <f t="shared" ca="1" si="259"/>
        <v>40.050599999999996</v>
      </c>
      <c r="P315" s="14">
        <f t="shared" ca="1" si="260"/>
        <v>-35.098599999999998</v>
      </c>
      <c r="Q315" s="14">
        <f t="shared" ca="1" si="261"/>
        <v>25.834999999999997</v>
      </c>
      <c r="R315" s="14">
        <f t="shared" ca="1" si="262"/>
        <v>-20.882999999999999</v>
      </c>
    </row>
    <row r="316" spans="2:18" s="10" customFormat="1" x14ac:dyDescent="0.35">
      <c r="D316" s="12" t="s">
        <v>12</v>
      </c>
      <c r="E316" s="14">
        <f ca="1">E302+K302</f>
        <v>-800.67</v>
      </c>
      <c r="F316" s="14">
        <f ca="1">F302+L302</f>
        <v>-508.94</v>
      </c>
      <c r="G316" s="14">
        <f t="shared" ca="1" si="263"/>
        <v>-306.73</v>
      </c>
      <c r="H316" s="14">
        <f t="shared" ca="1" si="263"/>
        <v>339.58100000000002</v>
      </c>
      <c r="I316" s="14">
        <f t="shared" ca="1" si="263"/>
        <v>29.203000000000003</v>
      </c>
      <c r="J316" s="14">
        <f t="shared" ca="1" si="263"/>
        <v>42.963000000000001</v>
      </c>
      <c r="K316" s="14">
        <f t="shared" ca="1" si="257"/>
        <v>-335.93299999999999</v>
      </c>
      <c r="L316" s="14">
        <f t="shared" ca="1" si="257"/>
        <v>382.54400000000004</v>
      </c>
      <c r="M316" s="14">
        <f t="shared" ca="1" si="258"/>
        <v>-450.69619999999998</v>
      </c>
      <c r="N316" s="14">
        <f t="shared" ca="1" si="254"/>
        <v>483.32390000000004</v>
      </c>
      <c r="O316" s="14">
        <f ca="1">F316+M316</f>
        <v>-959.63619999999992</v>
      </c>
      <c r="P316" s="14">
        <f ca="1">F316-M316</f>
        <v>-58.243800000000022</v>
      </c>
      <c r="Q316" s="14">
        <f ca="1">F316+N316</f>
        <v>-25.61609999999996</v>
      </c>
      <c r="R316" s="14">
        <f ca="1">F316-N316</f>
        <v>-992.26390000000004</v>
      </c>
    </row>
    <row r="317" spans="2:18" s="10" customFormat="1" x14ac:dyDescent="0.35"/>
    <row r="318" spans="2:18" s="10" customFormat="1" x14ac:dyDescent="0.35">
      <c r="B318" s="11" t="s">
        <v>60</v>
      </c>
      <c r="C318" s="12" t="s">
        <v>59</v>
      </c>
      <c r="E318" s="13" t="s">
        <v>46</v>
      </c>
      <c r="F318" s="13" t="s">
        <v>47</v>
      </c>
      <c r="G318" s="13" t="s">
        <v>48</v>
      </c>
      <c r="H318" s="13" t="s">
        <v>49</v>
      </c>
      <c r="I318" s="13" t="s">
        <v>50</v>
      </c>
      <c r="J318" s="13" t="s">
        <v>51</v>
      </c>
      <c r="K318" s="13" t="s">
        <v>61</v>
      </c>
      <c r="L318" s="13" t="s">
        <v>62</v>
      </c>
      <c r="M318" s="13" t="s">
        <v>63</v>
      </c>
      <c r="N318" s="13" t="s">
        <v>64</v>
      </c>
      <c r="O318" s="13" t="s">
        <v>65</v>
      </c>
      <c r="P318" s="13" t="s">
        <v>66</v>
      </c>
      <c r="Q318" s="13" t="s">
        <v>67</v>
      </c>
      <c r="R318" s="13" t="s">
        <v>68</v>
      </c>
    </row>
    <row r="319" spans="2:18" s="10" customFormat="1" x14ac:dyDescent="0.35">
      <c r="D319" s="12" t="s">
        <v>54</v>
      </c>
      <c r="E319" s="14">
        <f t="shared" ref="E319:F319" ca="1" si="264">E305+(E298-E305)/$M295*$M294</f>
        <v>2.8690000000000002</v>
      </c>
      <c r="F319" s="14">
        <f t="shared" ca="1" si="264"/>
        <v>2.2530000000000001</v>
      </c>
      <c r="G319" s="14">
        <f ca="1">G305+(G298-G305)/$M295*$M294</f>
        <v>34.305999999999997</v>
      </c>
      <c r="H319" s="14">
        <f t="shared" ref="H319:J319" ca="1" si="265">H305+(H298-H305)/$M295*$M294</f>
        <v>-310.18</v>
      </c>
      <c r="I319" s="14">
        <f t="shared" ca="1" si="265"/>
        <v>-31.073</v>
      </c>
      <c r="J319" s="14">
        <f t="shared" ca="1" si="265"/>
        <v>-45.716000000000001</v>
      </c>
      <c r="K319" s="14">
        <f ca="1">(ABS(G319)+ABS(I319))*SIGN(G319)</f>
        <v>65.378999999999991</v>
      </c>
      <c r="L319" s="14">
        <f ca="1">(ABS(H319)+ABS(J319))*SIGN(H319)</f>
        <v>-355.89600000000002</v>
      </c>
      <c r="M319" s="14">
        <f t="shared" ref="M319:M323" ca="1" si="266">(ABS(K319)+0.3*ABS(L319))*SIGN(K319)</f>
        <v>172.14779999999999</v>
      </c>
      <c r="N319" s="14">
        <f t="shared" ref="N319:N323" ca="1" si="267">(ABS(L319)+0.3*ABS(K319))*SIGN(L319)</f>
        <v>-375.50970000000001</v>
      </c>
      <c r="O319" s="14">
        <f ca="1">F319+M319</f>
        <v>174.4008</v>
      </c>
      <c r="P319" s="14">
        <f ca="1">F319-M319</f>
        <v>-169.89479999999998</v>
      </c>
      <c r="Q319" s="14">
        <f ca="1">F319+N319</f>
        <v>-373.25670000000002</v>
      </c>
      <c r="R319" s="14">
        <f ca="1">F319-N319</f>
        <v>377.7627</v>
      </c>
    </row>
    <row r="320" spans="2:18" s="10" customFormat="1" x14ac:dyDescent="0.35">
      <c r="D320" s="12" t="s">
        <v>55</v>
      </c>
      <c r="E320" s="14">
        <f t="shared" ref="E320:F320" ca="1" si="268">E306+(E299-E306)/$M295*$M294</f>
        <v>-4.8310000000000004</v>
      </c>
      <c r="F320" s="14">
        <f t="shared" ca="1" si="268"/>
        <v>-3.105</v>
      </c>
      <c r="G320" s="14">
        <f ca="1">G306+(G299-G306)/$M295*$M294</f>
        <v>-61.698999999999998</v>
      </c>
      <c r="H320" s="14">
        <f t="shared" ref="H320:J320" ca="1" si="269">H306+(H299-H306)/$M295*$M294</f>
        <v>-20.785</v>
      </c>
      <c r="I320" s="14">
        <f t="shared" ca="1" si="269"/>
        <v>-3.45</v>
      </c>
      <c r="J320" s="14">
        <f t="shared" ca="1" si="269"/>
        <v>-5.0759999999999996</v>
      </c>
      <c r="K320" s="14">
        <f t="shared" ref="K320:L323" ca="1" si="270">(ABS(G320)+ABS(I320))*SIGN(G320)</f>
        <v>-65.149000000000001</v>
      </c>
      <c r="L320" s="14">
        <f t="shared" ca="1" si="270"/>
        <v>-25.861000000000001</v>
      </c>
      <c r="M320" s="14">
        <f t="shared" ca="1" si="266"/>
        <v>-72.907300000000006</v>
      </c>
      <c r="N320" s="14">
        <f t="shared" ca="1" si="267"/>
        <v>-45.405699999999996</v>
      </c>
      <c r="O320" s="14">
        <f t="shared" ref="O320:O322" ca="1" si="271">F320+M320</f>
        <v>-76.01230000000001</v>
      </c>
      <c r="P320" s="14">
        <f t="shared" ref="P320:P322" ca="1" si="272">F320-M320</f>
        <v>69.802300000000002</v>
      </c>
      <c r="Q320" s="14">
        <f t="shared" ref="Q320:Q322" ca="1" si="273">F320+N320</f>
        <v>-48.510699999999993</v>
      </c>
      <c r="R320" s="14">
        <f t="shared" ref="R320:R322" ca="1" si="274">F320-N320</f>
        <v>42.300699999999999</v>
      </c>
    </row>
    <row r="321" spans="1:26" s="10" customFormat="1" x14ac:dyDescent="0.35">
      <c r="D321" s="12" t="s">
        <v>56</v>
      </c>
      <c r="E321" s="14">
        <f ca="1">E314</f>
        <v>-2.5</v>
      </c>
      <c r="F321" s="14">
        <f t="shared" ref="F321:J322" ca="1" si="275">F314</f>
        <v>-1.98</v>
      </c>
      <c r="G321" s="14">
        <f t="shared" ca="1" si="275"/>
        <v>-13.608000000000001</v>
      </c>
      <c r="H321" s="14">
        <f t="shared" ca="1" si="275"/>
        <v>120.64400000000001</v>
      </c>
      <c r="I321" s="14">
        <f t="shared" ca="1" si="275"/>
        <v>12.058999999999999</v>
      </c>
      <c r="J321" s="14">
        <f t="shared" ca="1" si="275"/>
        <v>17.741</v>
      </c>
      <c r="K321" s="14">
        <f t="shared" ca="1" si="270"/>
        <v>-25.667000000000002</v>
      </c>
      <c r="L321" s="14">
        <f t="shared" ca="1" si="270"/>
        <v>138.38499999999999</v>
      </c>
      <c r="M321" s="14">
        <f t="shared" ca="1" si="266"/>
        <v>-67.182500000000005</v>
      </c>
      <c r="N321" s="14">
        <f t="shared" ca="1" si="267"/>
        <v>146.08509999999998</v>
      </c>
      <c r="O321" s="14">
        <f t="shared" ca="1" si="271"/>
        <v>-69.162500000000009</v>
      </c>
      <c r="P321" s="14">
        <f t="shared" ca="1" si="272"/>
        <v>65.202500000000001</v>
      </c>
      <c r="Q321" s="14">
        <f t="shared" ca="1" si="273"/>
        <v>144.10509999999999</v>
      </c>
      <c r="R321" s="14">
        <f t="shared" ca="1" si="274"/>
        <v>-148.06509999999997</v>
      </c>
    </row>
    <row r="322" spans="1:26" s="10" customFormat="1" x14ac:dyDescent="0.35">
      <c r="D322" s="12" t="s">
        <v>57</v>
      </c>
      <c r="E322" s="14">
        <f ca="1">E315</f>
        <v>3.8479999999999999</v>
      </c>
      <c r="F322" s="14">
        <f t="shared" ca="1" si="275"/>
        <v>2.476</v>
      </c>
      <c r="G322" s="14">
        <f t="shared" ca="1" si="275"/>
        <v>31.815999999999999</v>
      </c>
      <c r="H322" s="14">
        <f t="shared" ca="1" si="275"/>
        <v>10.670999999999999</v>
      </c>
      <c r="I322" s="14">
        <f t="shared" ca="1" si="275"/>
        <v>1.774</v>
      </c>
      <c r="J322" s="14">
        <f t="shared" ca="1" si="275"/>
        <v>2.6110000000000002</v>
      </c>
      <c r="K322" s="14">
        <f t="shared" ca="1" si="270"/>
        <v>33.589999999999996</v>
      </c>
      <c r="L322" s="14">
        <f t="shared" ca="1" si="270"/>
        <v>13.282</v>
      </c>
      <c r="M322" s="14">
        <f t="shared" ca="1" si="266"/>
        <v>37.574599999999997</v>
      </c>
      <c r="N322" s="14">
        <f t="shared" ca="1" si="267"/>
        <v>23.358999999999998</v>
      </c>
      <c r="O322" s="14">
        <f t="shared" ca="1" si="271"/>
        <v>40.050599999999996</v>
      </c>
      <c r="P322" s="14">
        <f t="shared" ca="1" si="272"/>
        <v>-35.098599999999998</v>
      </c>
      <c r="Q322" s="14">
        <f t="shared" ca="1" si="273"/>
        <v>25.834999999999997</v>
      </c>
      <c r="R322" s="14">
        <f t="shared" ca="1" si="274"/>
        <v>-20.882999999999999</v>
      </c>
    </row>
    <row r="323" spans="1:26" s="10" customFormat="1" x14ac:dyDescent="0.35">
      <c r="D323" s="12" t="s">
        <v>12</v>
      </c>
      <c r="E323" s="14">
        <f ca="1">E309+K309</f>
        <v>-800.67</v>
      </c>
      <c r="F323" s="14">
        <f ca="1">F309+L309</f>
        <v>-508.94</v>
      </c>
      <c r="G323" s="14">
        <f t="shared" ref="G323:J323" ca="1" si="276">G309</f>
        <v>-306.73</v>
      </c>
      <c r="H323" s="14">
        <f t="shared" ca="1" si="276"/>
        <v>339.58100000000002</v>
      </c>
      <c r="I323" s="14">
        <f t="shared" ca="1" si="276"/>
        <v>29.203000000000003</v>
      </c>
      <c r="J323" s="14">
        <f t="shared" ca="1" si="276"/>
        <v>42.963000000000001</v>
      </c>
      <c r="K323" s="14">
        <f t="shared" ca="1" si="270"/>
        <v>-335.93299999999999</v>
      </c>
      <c r="L323" s="14">
        <f t="shared" ca="1" si="270"/>
        <v>382.54400000000004</v>
      </c>
      <c r="M323" s="14">
        <f t="shared" ca="1" si="266"/>
        <v>-450.69619999999998</v>
      </c>
      <c r="N323" s="14">
        <f t="shared" ca="1" si="267"/>
        <v>483.32390000000004</v>
      </c>
      <c r="O323" s="14">
        <f ca="1">F323+M323</f>
        <v>-959.63619999999992</v>
      </c>
      <c r="P323" s="14">
        <f ca="1">F323-M323</f>
        <v>-58.243800000000022</v>
      </c>
      <c r="Q323" s="14">
        <f ca="1">F323+N323</f>
        <v>-25.61609999999996</v>
      </c>
      <c r="R323" s="14">
        <f ca="1">F323-N323</f>
        <v>-992.26390000000004</v>
      </c>
    </row>
    <row r="324" spans="1:26" s="10" customFormat="1" x14ac:dyDescent="0.35"/>
    <row r="325" spans="1:26" s="10" customFormat="1" x14ac:dyDescent="0.35">
      <c r="A325" s="12" t="s">
        <v>21</v>
      </c>
      <c r="B325" s="11" t="s">
        <v>60</v>
      </c>
      <c r="C325" s="12" t="s">
        <v>45</v>
      </c>
      <c r="E325" s="15" t="s">
        <v>46</v>
      </c>
      <c r="F325" s="13" t="s">
        <v>65</v>
      </c>
      <c r="G325" s="13" t="s">
        <v>66</v>
      </c>
      <c r="H325" s="13" t="s">
        <v>67</v>
      </c>
      <c r="I325" s="13" t="s">
        <v>68</v>
      </c>
      <c r="J325" s="13" t="s">
        <v>69</v>
      </c>
      <c r="K325" s="15" t="s">
        <v>65</v>
      </c>
      <c r="L325" s="15" t="s">
        <v>66</v>
      </c>
      <c r="M325" s="15" t="s">
        <v>67</v>
      </c>
      <c r="N325" s="15" t="s">
        <v>68</v>
      </c>
      <c r="P325" s="13" t="s">
        <v>46</v>
      </c>
      <c r="Q325" s="13" t="s">
        <v>65</v>
      </c>
      <c r="R325" s="13" t="s">
        <v>66</v>
      </c>
      <c r="S325" s="13" t="s">
        <v>67</v>
      </c>
      <c r="T325" s="13" t="s">
        <v>68</v>
      </c>
      <c r="U325" s="13" t="s">
        <v>13</v>
      </c>
      <c r="V325" s="16" t="s">
        <v>70</v>
      </c>
      <c r="W325" s="7" t="s">
        <v>71</v>
      </c>
      <c r="X325" s="7" t="s">
        <v>72</v>
      </c>
      <c r="Y325" s="8"/>
      <c r="Z325" s="5"/>
    </row>
    <row r="326" spans="1:26" x14ac:dyDescent="0.35">
      <c r="A326" s="1">
        <f ca="1">B293</f>
        <v>27</v>
      </c>
      <c r="D326" s="1" t="s">
        <v>54</v>
      </c>
      <c r="E326" s="17">
        <f ca="1">E312</f>
        <v>-5.3819166666666662</v>
      </c>
      <c r="F326" s="4">
        <f t="shared" ref="F326:I327" ca="1" si="277">O312</f>
        <v>-54.158758333333331</v>
      </c>
      <c r="G326" s="4">
        <f t="shared" ca="1" si="277"/>
        <v>45.594924999999996</v>
      </c>
      <c r="H326" s="18">
        <f t="shared" ca="1" si="277"/>
        <v>102.63868333333335</v>
      </c>
      <c r="I326" s="18">
        <f t="shared" ca="1" si="277"/>
        <v>-111.20251666666667</v>
      </c>
      <c r="J326" s="4">
        <f>INDEX($N$34:$N$45,MATCH(A328,$L$34:$L$45,-1),1)</f>
        <v>209.495</v>
      </c>
      <c r="K326" s="17">
        <f ca="1">MAX(ABS(F326),IF(J326="---",0,0.3*J326))</f>
        <v>62.848500000000001</v>
      </c>
      <c r="L326" s="17">
        <f ca="1">MAX(ABS(G326),IF(J326="---",0,0.3*J326))</f>
        <v>62.848500000000001</v>
      </c>
      <c r="M326" s="17">
        <f ca="1">MAX(ABS(H326),J326)</f>
        <v>209.495</v>
      </c>
      <c r="N326" s="17">
        <f ca="1">MAX(ABS(I326),J326)</f>
        <v>209.495</v>
      </c>
      <c r="O326" s="6" t="s">
        <v>73</v>
      </c>
      <c r="P326" s="19">
        <f ca="1">MAX(E326-$Z294*(1-((0.48*$Z293+E328)/(0.48*$Z293))^2),0)/(($F294-2*$F295)*$O$2)*1000</f>
        <v>0</v>
      </c>
      <c r="Q326" s="19">
        <f ca="1">MAX(K326-$Z294*(1-((0.48*$Z293+K328)/(0.48*$Z293))^2),0)/(($F294-2*$F295)*$O$2)*1000</f>
        <v>0</v>
      </c>
      <c r="R326" s="19">
        <f t="shared" ref="R326:S326" ca="1" si="278">MAX(L326-$Z294*(1-((0.48*$Z293+L328)/(0.48*$Z293))^2),0)/(($F294-2*$F295)*$O$2)*1000</f>
        <v>1.7674097729733567</v>
      </c>
      <c r="S326" s="19">
        <f t="shared" ca="1" si="278"/>
        <v>8.2688618904442155</v>
      </c>
      <c r="T326" s="19">
        <f ca="1">MAX(N326-$Z294*(1-((0.48*$Z293+N328)/(0.48*$Z293))^2),0)/(($F294-2*$F295)*$O$2)*1000</f>
        <v>0</v>
      </c>
      <c r="U326" s="17">
        <f ca="1">MAX(P326:T326)</f>
        <v>8.2688618904442155</v>
      </c>
      <c r="V326" s="49">
        <v>15.7</v>
      </c>
      <c r="W326" s="8">
        <f>2*V326*$O$2/10</f>
        <v>1228.6956521739132</v>
      </c>
      <c r="X326" s="4">
        <f>W326*(F294-2*F295)/200</f>
        <v>380.89565217391311</v>
      </c>
      <c r="Y326" s="1"/>
      <c r="Z326" s="5"/>
    </row>
    <row r="327" spans="1:26" x14ac:dyDescent="0.35">
      <c r="A327" s="12" t="s">
        <v>31</v>
      </c>
      <c r="D327" s="1" t="s">
        <v>55</v>
      </c>
      <c r="E327" s="17">
        <f ca="1">E313</f>
        <v>7.8675833333333332</v>
      </c>
      <c r="F327" s="18">
        <f t="shared" ca="1" si="277"/>
        <v>56.15893333333333</v>
      </c>
      <c r="G327" s="18">
        <f t="shared" ca="1" si="277"/>
        <v>-46.028433333333332</v>
      </c>
      <c r="H327" s="4">
        <f t="shared" ca="1" si="277"/>
        <v>36.746358333333333</v>
      </c>
      <c r="I327" s="4">
        <f t="shared" ca="1" si="277"/>
        <v>-26.615858333333335</v>
      </c>
      <c r="J327" s="4">
        <f>INDEX($O$34:$O$45,MATCH(A328,$L$34:$L$45,-1),1)</f>
        <v>104.78</v>
      </c>
      <c r="K327" s="17">
        <f ca="1">MAX(ABS(F327),J327)</f>
        <v>104.78</v>
      </c>
      <c r="L327" s="17">
        <f ca="1">MAX(ABS(G327),J327)</f>
        <v>104.78</v>
      </c>
      <c r="M327" s="17">
        <f ca="1">MAX(ABS(H327),IF(J327="---",0,0.3*J327))</f>
        <v>36.746358333333333</v>
      </c>
      <c r="N327" s="17">
        <f ca="1">MAX(ABS(I327),IF(J327="---",0,0.3*J327))</f>
        <v>31.433999999999997</v>
      </c>
      <c r="O327" s="6" t="s">
        <v>74</v>
      </c>
      <c r="P327" s="19">
        <f ca="1">MAX(E327-$Z295*(1-((0.48*$Z293+E328)/(0.48*$Z293))^2),0)/(($F293-2*$F295)*$O$2)*1000</f>
        <v>0</v>
      </c>
      <c r="Q327" s="19">
        <f ca="1">MAX(K327-$Z295*(1-((0.48*$Z293+K328)/(0.48*$Z293))^2),0)/(($F293-2*$F295)*$O$2)*1000</f>
        <v>1.0688323705702321</v>
      </c>
      <c r="R327" s="19">
        <f t="shared" ref="R327:T327" ca="1" si="279">MAX(L327-$Z295*(1-((0.48*$Z293+L328)/(0.48*$Z293))^2),0)/(($F293-2*$F295)*$O$2)*1000</f>
        <v>11.177256464615725</v>
      </c>
      <c r="S327" s="19">
        <f t="shared" ca="1" si="279"/>
        <v>3.8261785687375767</v>
      </c>
      <c r="T327" s="19">
        <f t="shared" ca="1" si="279"/>
        <v>0</v>
      </c>
      <c r="U327" s="17">
        <f ca="1">MAX(P327:T327)</f>
        <v>11.177256464615725</v>
      </c>
      <c r="V327" s="49">
        <v>9.36</v>
      </c>
      <c r="W327" s="8">
        <f>2*V327*$O$2/10</f>
        <v>732.52173913043475</v>
      </c>
      <c r="X327" s="4">
        <f>W327*(F293-2*F295)/200</f>
        <v>80.577391304347827</v>
      </c>
      <c r="Y327" s="1"/>
      <c r="Z327" s="5"/>
    </row>
    <row r="328" spans="1:26" x14ac:dyDescent="0.35">
      <c r="A328" s="1">
        <f>B294</f>
        <v>1</v>
      </c>
      <c r="D328" s="1" t="s">
        <v>12</v>
      </c>
      <c r="E328" s="20">
        <f ca="1">E316</f>
        <v>-800.67</v>
      </c>
      <c r="F328" s="8">
        <f ca="1">O316</f>
        <v>-959.63619999999992</v>
      </c>
      <c r="G328" s="8">
        <f ca="1">P316</f>
        <v>-58.243800000000022</v>
      </c>
      <c r="H328" s="8">
        <f ca="1">Q316</f>
        <v>-25.61609999999996</v>
      </c>
      <c r="I328" s="8">
        <f ca="1">R316</f>
        <v>-992.26390000000004</v>
      </c>
      <c r="K328" s="17">
        <f ca="1">F328</f>
        <v>-959.63619999999992</v>
      </c>
      <c r="L328" s="17">
        <f t="shared" ref="L328:N328" ca="1" si="280">G328</f>
        <v>-58.243800000000022</v>
      </c>
      <c r="M328" s="17">
        <f t="shared" ca="1" si="280"/>
        <v>-25.61609999999996</v>
      </c>
      <c r="N328" s="17">
        <f t="shared" ca="1" si="280"/>
        <v>-992.26390000000004</v>
      </c>
    </row>
    <row r="329" spans="1:26" x14ac:dyDescent="0.35">
      <c r="D329" s="7" t="s">
        <v>75</v>
      </c>
      <c r="E329" s="4">
        <f ca="1">($Z294+$X326)*(1-ABS((0.48*$Z293+E328)/(0.48*$Z293+$W326))^(1+1/(1+$W326/$Z293)))</f>
        <v>577.1644467657153</v>
      </c>
      <c r="K329" s="4">
        <f t="shared" ref="K329:N329" ca="1" si="281">($Z294+$X326)*(1-ABS((0.48*$Z293+K328)/(0.48*$Z293+$W326))^(1+1/(1+$W326/$Z293)))</f>
        <v>598.23543198470998</v>
      </c>
      <c r="L329" s="4">
        <f t="shared" ca="1" si="281"/>
        <v>427.28700850707952</v>
      </c>
      <c r="M329" s="4">
        <f t="shared" ca="1" si="281"/>
        <v>418.93910870957654</v>
      </c>
      <c r="N329" s="4">
        <f t="shared" ca="1" si="281"/>
        <v>602.0127947744752</v>
      </c>
    </row>
    <row r="330" spans="1:26" x14ac:dyDescent="0.35">
      <c r="D330" s="7" t="s">
        <v>76</v>
      </c>
      <c r="E330" s="4">
        <f ca="1">($Z295+$X327)*(1-ABS((0.48*$Z293+E328)/(0.48*$Z293+$W327))^(1+1/(1+$W327/$Z293)))</f>
        <v>167.47521725060693</v>
      </c>
      <c r="K330" s="4">
        <f t="shared" ref="K330:N330" ca="1" si="282">($Z295+$X327)*(1-ABS((0.48*$Z293+K328)/(0.48*$Z293+$W327))^(1+1/(1+$W327/$Z293)))</f>
        <v>175.74719200020328</v>
      </c>
      <c r="L330" s="4">
        <f t="shared" ca="1" si="282"/>
        <v>105.13352838232504</v>
      </c>
      <c r="M330" s="4">
        <f t="shared" ca="1" si="282"/>
        <v>101.55578620585322</v>
      </c>
      <c r="N330" s="4">
        <f t="shared" ca="1" si="282"/>
        <v>177.20311277852494</v>
      </c>
    </row>
    <row r="331" spans="1:26" x14ac:dyDescent="0.35">
      <c r="A331" t="str">
        <f ca="1">IF(MAX(E331:N331)&gt;1,"non verificato","verificato")</f>
        <v>non verificato</v>
      </c>
      <c r="D331" s="7" t="s">
        <v>77</v>
      </c>
      <c r="E331" s="3">
        <f ca="1">ABS(E326/E329)^1.5+ABS(E327/E330)^1.5</f>
        <v>1.1082515646869996E-2</v>
      </c>
      <c r="K331" s="3">
        <f t="shared" ref="K331:N331" ca="1" si="283">ABS(K326/K329)^1.5+ABS(K327/K330)^1.5</f>
        <v>0.49439800029034453</v>
      </c>
      <c r="L331" s="3">
        <f t="shared" ca="1" si="283"/>
        <v>1.0513711274956481</v>
      </c>
      <c r="M331" s="3">
        <f t="shared" ca="1" si="283"/>
        <v>0.5712707110262405</v>
      </c>
      <c r="N331" s="3">
        <f t="shared" ca="1" si="283"/>
        <v>0.27999485162548188</v>
      </c>
    </row>
    <row r="333" spans="1:26" x14ac:dyDescent="0.35">
      <c r="B333" s="9" t="s">
        <v>60</v>
      </c>
      <c r="C333" s="1" t="s">
        <v>59</v>
      </c>
      <c r="D333" s="10"/>
      <c r="E333" s="15" t="s">
        <v>46</v>
      </c>
      <c r="F333" s="13" t="s">
        <v>65</v>
      </c>
      <c r="G333" s="13" t="s">
        <v>66</v>
      </c>
      <c r="H333" s="13" t="s">
        <v>67</v>
      </c>
      <c r="I333" s="13" t="s">
        <v>68</v>
      </c>
      <c r="J333" s="13" t="s">
        <v>69</v>
      </c>
      <c r="K333" s="15" t="s">
        <v>65</v>
      </c>
      <c r="L333" s="15" t="s">
        <v>66</v>
      </c>
      <c r="M333" s="15" t="s">
        <v>67</v>
      </c>
      <c r="N333" s="15" t="s">
        <v>68</v>
      </c>
      <c r="O333" s="10"/>
      <c r="P333" s="13" t="s">
        <v>46</v>
      </c>
      <c r="Q333" s="13" t="s">
        <v>65</v>
      </c>
      <c r="R333" s="13" t="s">
        <v>66</v>
      </c>
      <c r="S333" s="13" t="s">
        <v>67</v>
      </c>
      <c r="T333" s="13" t="s">
        <v>68</v>
      </c>
      <c r="U333" s="13" t="s">
        <v>13</v>
      </c>
      <c r="V333" s="16" t="s">
        <v>70</v>
      </c>
      <c r="W333" s="7" t="s">
        <v>71</v>
      </c>
      <c r="X333" s="7" t="s">
        <v>72</v>
      </c>
    </row>
    <row r="334" spans="1:26" x14ac:dyDescent="0.35">
      <c r="D334" s="1" t="s">
        <v>54</v>
      </c>
      <c r="E334" s="17">
        <f ca="1">E319</f>
        <v>2.8690000000000002</v>
      </c>
      <c r="F334" s="4">
        <f t="shared" ref="F334:I335" ca="1" si="284">O319</f>
        <v>174.4008</v>
      </c>
      <c r="G334" s="4">
        <f t="shared" ca="1" si="284"/>
        <v>-169.89479999999998</v>
      </c>
      <c r="H334" s="18">
        <f t="shared" ca="1" si="284"/>
        <v>-373.25670000000002</v>
      </c>
      <c r="I334" s="18">
        <f t="shared" ca="1" si="284"/>
        <v>377.7627</v>
      </c>
      <c r="J334" s="4" t="str">
        <f>INDEX($N$34:$N$45,MATCH(A328,$L$34:$L$45,-1)+1,1)</f>
        <v>---</v>
      </c>
      <c r="K334" s="17">
        <f ca="1">MAX(ABS(F334),IF(J334="---",0,0.3*J334))</f>
        <v>174.4008</v>
      </c>
      <c r="L334" s="17">
        <f ca="1">MAX(ABS(G334),IF(J334="---",0,0.3*J334))</f>
        <v>169.89479999999998</v>
      </c>
      <c r="M334" s="17">
        <f ca="1">MAX(ABS(H334),J334)</f>
        <v>373.25670000000002</v>
      </c>
      <c r="N334" s="17">
        <f ca="1">MAX(ABS(I334),J334)</f>
        <v>377.7627</v>
      </c>
      <c r="O334" s="6" t="s">
        <v>73</v>
      </c>
      <c r="P334" s="19">
        <f t="shared" ref="P334" ca="1" si="285">MAX(E334-$Z294*(1-((0.48*$Z293+E336)/(0.48*$Z293))^2),0)/(($F294-2*$F295)*$O$2)*1000</f>
        <v>0</v>
      </c>
      <c r="Q334" s="19">
        <f ca="1">MAX(K334-$Z294*(1-((0.48*$Z293+K336)/(0.48*$Z293))^2),0)/(($F294-2*$F295)*$O$2)*1000</f>
        <v>0</v>
      </c>
      <c r="R334" s="19">
        <f ca="1">MAX(L334-$Z294*(1-((0.48*$Z293+L336)/(0.48*$Z293))^2),0)/(($F294-2*$F295)*$O$2)*1000</f>
        <v>6.1797124611453986</v>
      </c>
      <c r="S334" s="19">
        <f ca="1">MAX(M334-$Z294*(1-((0.48*$Z293+M336)/(0.48*$Z293))^2),0)/(($F294-2*$F295)*$O$2)*1000</f>
        <v>15.018896119834896</v>
      </c>
      <c r="T334" s="19">
        <f ca="1">MAX(N334-$Z294*(1-((0.48*$Z293+N336)/(0.48*$Z293))^2),0)/(($F294-2*$F295)*$O$2)*1000</f>
        <v>6.2293969093475088</v>
      </c>
      <c r="U334" s="17">
        <f ca="1">MAX(P334:T334)</f>
        <v>15.018896119834896</v>
      </c>
      <c r="V334" s="49">
        <v>15.7</v>
      </c>
      <c r="W334" s="8">
        <f>2*V334*$O$2/10</f>
        <v>1228.6956521739132</v>
      </c>
      <c r="X334" s="4">
        <f>W334*(F294-2*F295)/200</f>
        <v>380.89565217391311</v>
      </c>
    </row>
    <row r="335" spans="1:26" x14ac:dyDescent="0.35">
      <c r="D335" s="1" t="s">
        <v>55</v>
      </c>
      <c r="E335" s="17">
        <f ca="1">E320</f>
        <v>-4.8310000000000004</v>
      </c>
      <c r="F335" s="18">
        <f t="shared" ca="1" si="284"/>
        <v>-76.01230000000001</v>
      </c>
      <c r="G335" s="18">
        <f t="shared" ca="1" si="284"/>
        <v>69.802300000000002</v>
      </c>
      <c r="H335" s="4">
        <f t="shared" ca="1" si="284"/>
        <v>-48.510699999999993</v>
      </c>
      <c r="I335" s="4">
        <f t="shared" ca="1" si="284"/>
        <v>42.300699999999999</v>
      </c>
      <c r="J335" s="4" t="str">
        <f>INDEX($O$34:$O$45,MATCH(A328,$L$34:$L$45,-1)+1,1)</f>
        <v>---</v>
      </c>
      <c r="K335" s="17">
        <f ca="1">MAX(ABS(F335),J335)</f>
        <v>76.01230000000001</v>
      </c>
      <c r="L335" s="17">
        <f ca="1">MAX(ABS(G335),J335)</f>
        <v>69.802300000000002</v>
      </c>
      <c r="M335" s="17">
        <f ca="1">MAX(ABS(H335),IF(J335="---",0,0.3*J335))</f>
        <v>48.510699999999993</v>
      </c>
      <c r="N335" s="17">
        <f ca="1">MAX(ABS(I335),IF(J335="---",0,0.3*J335))</f>
        <v>42.300699999999999</v>
      </c>
      <c r="O335" s="6" t="s">
        <v>74</v>
      </c>
      <c r="P335" s="19">
        <f t="shared" ref="P335" ca="1" si="286">MAX(E335-$Z295*(1-((0.48*$Z293+E336)/(0.48*$Z293))^2),0)/(($F293-2*$F295)*$O$2)*1000</f>
        <v>0</v>
      </c>
      <c r="Q335" s="19">
        <f ca="1">MAX(K335-$Z295*(1-((0.48*$Z293+K336)/(0.48*$Z293))^2),0)/(($F293-2*$F295)*$O$2)*1000</f>
        <v>0</v>
      </c>
      <c r="R335" s="19">
        <f ca="1">MAX(L335-$Z295*(1-((0.48*$Z293+L336)/(0.48*$Z293))^2),0)/(($F293-2*$F295)*$O$2)*1000</f>
        <v>7.1141903029995657</v>
      </c>
      <c r="S335" s="19">
        <f ca="1">MAX(M335-$Z295*(1-((0.48*$Z293+M336)/(0.48*$Z293))^2),0)/(($F293-2*$F295)*$O$2)*1000</f>
        <v>5.1927435098150161</v>
      </c>
      <c r="T335" s="19">
        <f ca="1">MAX(N335-$Z295*(1-((0.48*$Z293+N336)/(0.48*$Z293))^2),0)/(($F293-2*$F295)*$O$2)*1000</f>
        <v>0</v>
      </c>
      <c r="U335" s="17">
        <f ca="1">MAX(P335:T335)</f>
        <v>7.1141903029995657</v>
      </c>
      <c r="V335" s="49">
        <v>9.36</v>
      </c>
      <c r="W335" s="8">
        <f>2*V335*$O$2/10</f>
        <v>732.52173913043475</v>
      </c>
      <c r="X335" s="4">
        <f>W335*(F293-2*F295)/200</f>
        <v>80.577391304347827</v>
      </c>
    </row>
    <row r="336" spans="1:26" x14ac:dyDescent="0.35">
      <c r="D336" s="1" t="s">
        <v>12</v>
      </c>
      <c r="E336" s="20">
        <f ca="1">E323</f>
        <v>-800.67</v>
      </c>
      <c r="F336" s="8">
        <f ca="1">O323</f>
        <v>-959.63619999999992</v>
      </c>
      <c r="G336" s="8">
        <f ca="1">P323</f>
        <v>-58.243800000000022</v>
      </c>
      <c r="H336" s="8">
        <f ca="1">Q323</f>
        <v>-25.61609999999996</v>
      </c>
      <c r="I336" s="8">
        <f ca="1">R323</f>
        <v>-992.26390000000004</v>
      </c>
      <c r="K336" s="17">
        <f ca="1">F336</f>
        <v>-959.63619999999992</v>
      </c>
      <c r="L336" s="17">
        <f t="shared" ref="L336:N336" ca="1" si="287">G336</f>
        <v>-58.243800000000022</v>
      </c>
      <c r="M336" s="17">
        <f t="shared" ca="1" si="287"/>
        <v>-25.61609999999996</v>
      </c>
      <c r="N336" s="17">
        <f t="shared" ca="1" si="287"/>
        <v>-992.26390000000004</v>
      </c>
    </row>
    <row r="337" spans="1:27" x14ac:dyDescent="0.35">
      <c r="D337" s="7" t="s">
        <v>75</v>
      </c>
      <c r="E337" s="4">
        <f ca="1">($Z294+$X334)*(1-ABS((0.48*$Z293+E336)/(0.48*$Z293+$W334))^(1+1/(1+$W334/$Z293)))</f>
        <v>577.1644467657153</v>
      </c>
      <c r="K337" s="4">
        <f t="shared" ref="K337:N337" ca="1" si="288">($Z294+$X334)*(1-ABS((0.48*$Z293+K336)/(0.48*$Z293+$W334))^(1+1/(1+$W334/$Z293)))</f>
        <v>598.23543198470998</v>
      </c>
      <c r="L337" s="4">
        <f t="shared" ca="1" si="288"/>
        <v>427.28700850707952</v>
      </c>
      <c r="M337" s="4">
        <f t="shared" ca="1" si="288"/>
        <v>418.93910870957654</v>
      </c>
      <c r="N337" s="4">
        <f t="shared" ca="1" si="288"/>
        <v>602.0127947744752</v>
      </c>
    </row>
    <row r="338" spans="1:27" x14ac:dyDescent="0.35">
      <c r="D338" s="7" t="s">
        <v>76</v>
      </c>
      <c r="E338" s="4">
        <f ca="1">($Z295+$X335)*(1-ABS((0.48*$Z293+E336)/(0.48*$Z293+$W335))^(1+1/(1+$W335/$Z293)))</f>
        <v>167.47521725060693</v>
      </c>
      <c r="K338" s="4">
        <f t="shared" ref="K338:N338" ca="1" si="289">($Z295+$X335)*(1-ABS((0.48*$Z293+K336)/(0.48*$Z293+$W335))^(1+1/(1+$W335/$Z293)))</f>
        <v>175.74719200020328</v>
      </c>
      <c r="L338" s="4">
        <f t="shared" ca="1" si="289"/>
        <v>105.13352838232504</v>
      </c>
      <c r="M338" s="4">
        <f t="shared" ca="1" si="289"/>
        <v>101.55578620585322</v>
      </c>
      <c r="N338" s="4">
        <f t="shared" ca="1" si="289"/>
        <v>177.20311277852494</v>
      </c>
    </row>
    <row r="339" spans="1:27" x14ac:dyDescent="0.35">
      <c r="A339" t="str">
        <f ca="1">IF(MAX(E339:N339)&gt;1,"non verificato","verificato")</f>
        <v>non verificato</v>
      </c>
      <c r="D339" s="7" t="s">
        <v>77</v>
      </c>
      <c r="E339" s="3">
        <f ca="1">ABS(E334/E337)^1.5+ABS(E335/E338)^1.5</f>
        <v>5.2497179320769713E-3</v>
      </c>
      <c r="K339" s="3">
        <f t="shared" ref="K339:N339" ca="1" si="290">ABS(K334/K337)^1.5+ABS(K335/K338)^1.5</f>
        <v>0.44184521498793616</v>
      </c>
      <c r="L339" s="3">
        <f t="shared" ca="1" si="290"/>
        <v>0.7917152964743176</v>
      </c>
      <c r="M339" s="3">
        <f t="shared" ca="1" si="290"/>
        <v>1.1711197053022626</v>
      </c>
      <c r="N339" s="3">
        <f t="shared" ca="1" si="290"/>
        <v>0.61370391741751917</v>
      </c>
    </row>
    <row r="340" spans="1:27" x14ac:dyDescent="0.35">
      <c r="A340" s="35"/>
      <c r="B340" s="35"/>
      <c r="C340" s="35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  <c r="S340" s="35"/>
      <c r="T340" s="35"/>
      <c r="U340" s="35"/>
      <c r="V340" s="35"/>
      <c r="W340" s="35"/>
      <c r="X340" s="35"/>
      <c r="Y340" s="35"/>
      <c r="Z340" s="35"/>
      <c r="AA340" s="35"/>
    </row>
  </sheetData>
  <sheetProtection sheet="1" objects="1" scenarios="1" selectLockedCells="1"/>
  <conditionalFormatting sqref="E282 K282:N282 E290 K290:N290 E331 K331:N331 E339 K339:N339 E233 K233:N233 E241 K241:N241 E184 K184:N184 E192 K192:N192 E135 K135:N135 E143 K143:N143 E86 K86:N86 E94 K94:N94">
    <cfRule type="cellIs" dxfId="48" priority="49" stopIfTrue="1" operator="greaterThan">
      <formula>1</formula>
    </cfRule>
  </conditionalFormatting>
  <conditionalFormatting sqref="K286">
    <cfRule type="cellIs" dxfId="47" priority="48" operator="greaterThanOrEqual">
      <formula>L286</formula>
    </cfRule>
  </conditionalFormatting>
  <conditionalFormatting sqref="L286">
    <cfRule type="cellIs" dxfId="46" priority="47" operator="greaterThanOrEqual">
      <formula>K286</formula>
    </cfRule>
  </conditionalFormatting>
  <conditionalFormatting sqref="M285">
    <cfRule type="cellIs" dxfId="45" priority="46" operator="greaterThanOrEqual">
      <formula>N285</formula>
    </cfRule>
  </conditionalFormatting>
  <conditionalFormatting sqref="N285">
    <cfRule type="cellIs" dxfId="44" priority="45" operator="greaterThanOrEqual">
      <formula>M285</formula>
    </cfRule>
  </conditionalFormatting>
  <conditionalFormatting sqref="K278">
    <cfRule type="cellIs" dxfId="43" priority="44" operator="greaterThanOrEqual">
      <formula>L278</formula>
    </cfRule>
  </conditionalFormatting>
  <conditionalFormatting sqref="L278">
    <cfRule type="cellIs" dxfId="42" priority="43" operator="greaterThanOrEqual">
      <formula>K278</formula>
    </cfRule>
  </conditionalFormatting>
  <conditionalFormatting sqref="M277">
    <cfRule type="cellIs" dxfId="41" priority="42" operator="greaterThanOrEqual">
      <formula>N277</formula>
    </cfRule>
  </conditionalFormatting>
  <conditionalFormatting sqref="N277">
    <cfRule type="cellIs" dxfId="40" priority="41" operator="greaterThanOrEqual">
      <formula>M277</formula>
    </cfRule>
  </conditionalFormatting>
  <conditionalFormatting sqref="K327">
    <cfRule type="cellIs" dxfId="39" priority="40" operator="greaterThanOrEqual">
      <formula>L327</formula>
    </cfRule>
  </conditionalFormatting>
  <conditionalFormatting sqref="L327">
    <cfRule type="cellIs" dxfId="38" priority="39" operator="greaterThanOrEqual">
      <formula>K327</formula>
    </cfRule>
  </conditionalFormatting>
  <conditionalFormatting sqref="M326">
    <cfRule type="cellIs" dxfId="37" priority="38" operator="greaterThanOrEqual">
      <formula>N326</formula>
    </cfRule>
  </conditionalFormatting>
  <conditionalFormatting sqref="N326">
    <cfRule type="cellIs" dxfId="36" priority="37" operator="greaterThanOrEqual">
      <formula>M326</formula>
    </cfRule>
  </conditionalFormatting>
  <conditionalFormatting sqref="K335">
    <cfRule type="cellIs" dxfId="35" priority="36" operator="greaterThanOrEqual">
      <formula>L335</formula>
    </cfRule>
  </conditionalFormatting>
  <conditionalFormatting sqref="L335">
    <cfRule type="cellIs" dxfId="34" priority="35" operator="greaterThanOrEqual">
      <formula>K335</formula>
    </cfRule>
  </conditionalFormatting>
  <conditionalFormatting sqref="M334">
    <cfRule type="cellIs" dxfId="33" priority="34" operator="greaterThanOrEqual">
      <formula>N334</formula>
    </cfRule>
  </conditionalFormatting>
  <conditionalFormatting sqref="N334">
    <cfRule type="cellIs" dxfId="32" priority="33" operator="greaterThanOrEqual">
      <formula>M334</formula>
    </cfRule>
  </conditionalFormatting>
  <conditionalFormatting sqref="K229">
    <cfRule type="cellIs" dxfId="31" priority="32" operator="greaterThanOrEqual">
      <formula>L229</formula>
    </cfRule>
  </conditionalFormatting>
  <conditionalFormatting sqref="L229">
    <cfRule type="cellIs" dxfId="30" priority="31" operator="greaterThanOrEqual">
      <formula>K229</formula>
    </cfRule>
  </conditionalFormatting>
  <conditionalFormatting sqref="M228">
    <cfRule type="cellIs" dxfId="29" priority="30" operator="greaterThanOrEqual">
      <formula>N228</formula>
    </cfRule>
  </conditionalFormatting>
  <conditionalFormatting sqref="N228">
    <cfRule type="cellIs" dxfId="28" priority="29" operator="greaterThanOrEqual">
      <formula>M228</formula>
    </cfRule>
  </conditionalFormatting>
  <conditionalFormatting sqref="K237">
    <cfRule type="cellIs" dxfId="27" priority="28" operator="greaterThanOrEqual">
      <formula>L237</formula>
    </cfRule>
  </conditionalFormatting>
  <conditionalFormatting sqref="L237">
    <cfRule type="cellIs" dxfId="26" priority="27" operator="greaterThanOrEqual">
      <formula>K237</formula>
    </cfRule>
  </conditionalFormatting>
  <conditionalFormatting sqref="M236">
    <cfRule type="cellIs" dxfId="25" priority="26" operator="greaterThanOrEqual">
      <formula>N236</formula>
    </cfRule>
  </conditionalFormatting>
  <conditionalFormatting sqref="N236">
    <cfRule type="cellIs" dxfId="24" priority="25" operator="greaterThanOrEqual">
      <formula>M236</formula>
    </cfRule>
  </conditionalFormatting>
  <conditionalFormatting sqref="K188">
    <cfRule type="cellIs" dxfId="23" priority="24" operator="greaterThanOrEqual">
      <formula>L188</formula>
    </cfRule>
  </conditionalFormatting>
  <conditionalFormatting sqref="L188">
    <cfRule type="cellIs" dxfId="22" priority="23" operator="greaterThanOrEqual">
      <formula>K188</formula>
    </cfRule>
  </conditionalFormatting>
  <conditionalFormatting sqref="M187">
    <cfRule type="cellIs" dxfId="21" priority="22" operator="greaterThanOrEqual">
      <formula>N187</formula>
    </cfRule>
  </conditionalFormatting>
  <conditionalFormatting sqref="N187">
    <cfRule type="cellIs" dxfId="20" priority="21" operator="greaterThanOrEqual">
      <formula>M187</formula>
    </cfRule>
  </conditionalFormatting>
  <conditionalFormatting sqref="K180">
    <cfRule type="cellIs" dxfId="19" priority="20" operator="greaterThanOrEqual">
      <formula>L180</formula>
    </cfRule>
  </conditionalFormatting>
  <conditionalFormatting sqref="L180">
    <cfRule type="cellIs" dxfId="18" priority="19" operator="greaterThanOrEqual">
      <formula>K180</formula>
    </cfRule>
  </conditionalFormatting>
  <conditionalFormatting sqref="M179">
    <cfRule type="cellIs" dxfId="17" priority="18" operator="greaterThanOrEqual">
      <formula>N179</formula>
    </cfRule>
  </conditionalFormatting>
  <conditionalFormatting sqref="N179">
    <cfRule type="cellIs" dxfId="16" priority="17" operator="greaterThanOrEqual">
      <formula>M179</formula>
    </cfRule>
  </conditionalFormatting>
  <conditionalFormatting sqref="K139">
    <cfRule type="cellIs" dxfId="15" priority="16" operator="greaterThanOrEqual">
      <formula>L139</formula>
    </cfRule>
  </conditionalFormatting>
  <conditionalFormatting sqref="L139">
    <cfRule type="cellIs" dxfId="14" priority="15" operator="greaterThanOrEqual">
      <formula>K139</formula>
    </cfRule>
  </conditionalFormatting>
  <conditionalFormatting sqref="M138">
    <cfRule type="cellIs" dxfId="13" priority="14" operator="greaterThanOrEqual">
      <formula>N138</formula>
    </cfRule>
  </conditionalFormatting>
  <conditionalFormatting sqref="N138">
    <cfRule type="cellIs" dxfId="12" priority="13" operator="greaterThanOrEqual">
      <formula>M138</formula>
    </cfRule>
  </conditionalFormatting>
  <conditionalFormatting sqref="K131">
    <cfRule type="cellIs" dxfId="11" priority="12" operator="greaterThanOrEqual">
      <formula>L131</formula>
    </cfRule>
  </conditionalFormatting>
  <conditionalFormatting sqref="L131">
    <cfRule type="cellIs" dxfId="10" priority="11" operator="greaterThanOrEqual">
      <formula>K131</formula>
    </cfRule>
  </conditionalFormatting>
  <conditionalFormatting sqref="M130">
    <cfRule type="cellIs" dxfId="9" priority="10" operator="greaterThanOrEqual">
      <formula>N130</formula>
    </cfRule>
  </conditionalFormatting>
  <conditionalFormatting sqref="N130">
    <cfRule type="cellIs" dxfId="8" priority="9" operator="greaterThanOrEqual">
      <formula>M130</formula>
    </cfRule>
  </conditionalFormatting>
  <conditionalFormatting sqref="K90">
    <cfRule type="cellIs" dxfId="7" priority="8" operator="greaterThanOrEqual">
      <formula>L90</formula>
    </cfRule>
  </conditionalFormatting>
  <conditionalFormatting sqref="L90">
    <cfRule type="cellIs" dxfId="6" priority="7" operator="greaterThanOrEqual">
      <formula>K90</formula>
    </cfRule>
  </conditionalFormatting>
  <conditionalFormatting sqref="M89">
    <cfRule type="cellIs" dxfId="5" priority="6" operator="greaterThanOrEqual">
      <formula>N89</formula>
    </cfRule>
  </conditionalFormatting>
  <conditionalFormatting sqref="N89">
    <cfRule type="cellIs" dxfId="4" priority="5" operator="greaterThanOrEqual">
      <formula>M89</formula>
    </cfRule>
  </conditionalFormatting>
  <conditionalFormatting sqref="K82">
    <cfRule type="cellIs" dxfId="3" priority="4" operator="greaterThanOrEqual">
      <formula>L82</formula>
    </cfRule>
  </conditionalFormatting>
  <conditionalFormatting sqref="L82">
    <cfRule type="cellIs" dxfId="2" priority="3" operator="greaterThanOrEqual">
      <formula>K82</formula>
    </cfRule>
  </conditionalFormatting>
  <conditionalFormatting sqref="M81">
    <cfRule type="cellIs" dxfId="1" priority="2" operator="greaterThanOrEqual">
      <formula>N81</formula>
    </cfRule>
  </conditionalFormatting>
  <conditionalFormatting sqref="N81">
    <cfRule type="cellIs" dxfId="0" priority="1" operator="greaterThanOrEqual">
      <formula>M81</formula>
    </cfRule>
  </conditionalFormatting>
  <dataValidations count="1">
    <dataValidation type="list" allowBlank="1" showInputMessage="1" showErrorMessage="1" sqref="W1">
      <formula1>"25,0"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Spiegazioni</vt:lpstr>
      <vt:lpstr>Pilastri</vt:lpstr>
      <vt:lpstr>Pil-nn(20)</vt:lpstr>
      <vt:lpstr>Pil-18</vt:lpstr>
      <vt:lpstr>Pil-27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</cp:lastModifiedBy>
  <dcterms:created xsi:type="dcterms:W3CDTF">2017-01-20T17:21:59Z</dcterms:created>
  <dcterms:modified xsi:type="dcterms:W3CDTF">2017-09-13T08:37:06Z</dcterms:modified>
</cp:coreProperties>
</file>